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29100ef0e674574" /></Relationships>
</file>

<file path=xl/workbook.xml><?xml version="1.0" encoding="utf-8"?>
<x:workbook xmlns:x="http://schemas.openxmlformats.org/spreadsheetml/2006/main">
  <x:sheets>
    <x:sheet xmlns:r="http://schemas.openxmlformats.org/officeDocument/2006/relationships" name="Sources" sheetId="1" r:id="R6a499ac2fd654ec1"/>
    <x:sheet xmlns:r="http://schemas.openxmlformats.org/officeDocument/2006/relationships" name="Findings" sheetId="2" r:id="R0df894269b4341d4"/>
    <x:sheet xmlns:r="http://schemas.openxmlformats.org/officeDocument/2006/relationships" name="Reported Results" sheetId="3" r:id="R974e9d94b9c94683"/>
    <x:sheet xmlns:r="http://schemas.openxmlformats.org/officeDocument/2006/relationships" name="Exposure Guide" sheetId="4" r:id="R99b810035284476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
  </x:numFmts>
  <x:fonts count="9">
    <x:font>
      <x:sz val="11"/>
      <x:name val="Carlito"/>
    </x:font>
    <x:font>
      <x:sz val="11"/>
      <x:color rgb="FF253240"/>
      <x:name val="Arial"/>
    </x:font>
    <x:font>
      <x:b/>
      <x:sz val="16"/>
      <x:color rgb="FF253240"/>
      <x:name val="Arial"/>
    </x:font>
    <x:font>
      <x:sz val="11"/>
      <x:color rgb="FF536171"/>
      <x:name val="Arial"/>
    </x:font>
    <x:font>
      <x:b/>
      <x:sz val="11"/>
      <x:color rgb="FFFFFFFF"/>
      <x:name val="Arial"/>
    </x:font>
    <x:font>
      <x:sz val="11"/>
      <x:color rgb="FF165E91"/>
      <x:name val="Arial"/>
    </x:font>
    <x:font>
      <x:b/>
      <x:sz val="16"/>
      <x:color rgb="FF11164D"/>
      <x:name val="Arial"/>
    </x:font>
    <x:font>
      <x:sz val="11"/>
      <x:color rgb="FF11164D"/>
      <x:name val="Arial"/>
    </x:font>
    <x:font>
      <x:sz val="11"/>
      <x:color rgb="FF7026B9"/>
      <x:name val="Arial"/>
    </x:font>
  </x:fonts>
  <x:fills count="8">
    <x:fill>
      <x:patternFill patternType="none"/>
    </x:fill>
    <x:fill>
      <x:patternFill patternType="gray125"/>
    </x:fill>
    <x:fill>
      <x:patternFill patternType="solid">
        <x:fgColor rgb="FFFFFFFF"/>
      </x:patternFill>
    </x:fill>
    <x:fill>
      <x:patternFill patternType="solid">
        <x:fgColor rgb="FF34485D"/>
      </x:patternFill>
    </x:fill>
    <x:fill>
      <x:patternFill patternType="solid">
        <x:fgColor rgb="FFF3F5F7"/>
      </x:patternFill>
    </x:fill>
    <x:fill>
      <x:patternFill patternType="solid">
        <x:fgColor rgb="FF11164D"/>
      </x:patternFill>
    </x:fill>
    <x:fill>
      <x:patternFill patternType="solid">
        <x:fgColor rgb="FFFFFFFF"/>
      </x:patternFill>
    </x:fill>
    <x:fill>
      <x:patternFill patternType="solid">
        <x:fgColor rgb="FFF5F2FA"/>
      </x:patternFill>
    </x:fill>
  </x:fills>
  <x:borders count="5">
    <x:border>
      <x:left/>
      <x:right/>
      <x:top/>
      <x:bottom/>
      <x:diagonal/>
    </x:border>
    <x:border>
      <x:left/>
      <x:right/>
      <x:top style="medium">
        <x:color rgb="FFEC008C"/>
      </x:top>
      <x:bottom/>
      <x:diagonal/>
    </x:border>
    <x:border>
      <x:left/>
      <x:right/>
      <x:top style="medium">
        <x:color rgb="FF7026B9"/>
      </x:top>
      <x:bottom/>
      <x:diagonal/>
    </x:border>
    <x:border>
      <x:left/>
      <x:right/>
      <x:top style="medium">
        <x:color rgb="FF2E9B32"/>
      </x:top>
      <x:bottom/>
      <x:diagonal/>
    </x:border>
    <x:border>
      <x:left/>
      <x:right/>
      <x:top style="medium">
        <x:color rgb="FFFF7A00"/>
      </x:top>
      <x:bottom/>
      <x:diagonal/>
    </x:border>
  </x:borders>
  <x:cellStyleXfs count="1">
    <x:xf numFmtId="0" fontId="0" fillId="0" borderId="0"/>
  </x:cellStyleXfs>
  <x:cellXfs count="4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0" xfId="0" applyNumberFormat="1" applyFont="1" applyFill="1" applyBorder="1" applyAlignment="1">
      <x:alignment horizontal="center" vertical="top" wrapText="1"/>
    </x:xf>
    <x:xf numFmtId="0" fontId="4"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1" fillId="4" borderId="0" xfId="0" applyNumberFormat="1" applyFont="1" applyFill="1" applyBorder="1" applyAlignment="1">
      <x:alignment vertical="top" wrapText="1"/>
    </x:xf>
    <x:xf numFmtId="200" fontId="1" fillId="2" borderId="0" xfId="0" applyNumberFormat="1" applyFont="1" applyFill="1" applyBorder="1" applyAlignment="1">
      <x:alignment horizontal="right" vertical="top" wrapText="1"/>
    </x:xf>
    <x:xf numFmtId="201" fontId="1" fillId="2" borderId="0" xfId="0" applyNumberFormat="1" applyFont="1" applyFill="1" applyBorder="1" applyAlignment="1">
      <x:alignment horizontal="right" vertical="top" wrapText="1"/>
    </x:xf>
    <x:xf numFmtId="200" fontId="1" fillId="4" borderId="0" xfId="0" applyNumberFormat="1" applyFont="1" applyFill="1" applyBorder="1" applyAlignment="1">
      <x:alignment horizontal="right" vertical="top" wrapText="1"/>
    </x:xf>
    <x:xf numFmtId="201" fontId="1" fillId="4" borderId="0" xfId="0" applyNumberFormat="1" applyFont="1" applyFill="1" applyBorder="1" applyAlignment="1">
      <x:alignment horizontal="right" vertical="top" wrapText="1"/>
    </x:xf>
    <x:xf numFmtId="0" fontId="5" fillId="2"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6" fillId="2" borderId="0" xfId="0" applyNumberFormat="1" applyFont="1" applyFill="1" applyBorder="1" applyAlignment="1">
      <x:alignment vertical="top"/>
    </x:xf>
    <x:xf numFmtId="0" fontId="4" fillId="5" borderId="0" xfId="0" applyNumberFormat="1" applyFont="1" applyFill="1" applyBorder="1" applyAlignment="1">
      <x:alignment horizontal="center" vertical="center" wrapText="1"/>
    </x:xf>
    <x:xf numFmtId="0" fontId="4" fillId="5" borderId="1" xfId="0" applyNumberFormat="1" applyFont="1" applyFill="1" applyBorder="1" applyAlignment="1">
      <x:alignment horizontal="center" vertical="center" wrapText="1"/>
    </x:xf>
    <x:xf numFmtId="0" fontId="1" fillId="6"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1" fillId="7" borderId="0"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7" fillId="6" borderId="0" xfId="0" applyNumberFormat="1" applyFont="1" applyFill="1" applyBorder="1" applyAlignment="1">
      <x:alignment vertical="top" wrapText="1"/>
    </x:xf>
    <x:xf numFmtId="0" fontId="7" fillId="7" borderId="0" xfId="0" applyNumberFormat="1" applyFont="1" applyFill="1" applyBorder="1" applyAlignment="1">
      <x:alignment vertical="top" wrapText="1"/>
    </x:xf>
    <x:xf numFmtId="0" fontId="4" fillId="5" borderId="2" xfId="0" applyNumberFormat="1" applyFont="1" applyFill="1" applyBorder="1" applyAlignment="1">
      <x:alignment horizontal="center" vertical="center" wrapText="1"/>
    </x:xf>
    <x:xf numFmtId="0" fontId="4" fillId="5" borderId="3" xfId="0" applyNumberFormat="1" applyFont="1" applyFill="1" applyBorder="1" applyAlignment="1">
      <x:alignment horizontal="center" vertical="center" wrapText="1"/>
    </x:xf>
    <x:xf numFmtId="200" fontId="1" fillId="6" borderId="0" xfId="0" applyNumberFormat="1" applyFont="1" applyFill="1" applyBorder="1" applyAlignment="1">
      <x:alignment horizontal="right" vertical="top" wrapText="1"/>
    </x:xf>
    <x:xf numFmtId="201" fontId="1" fillId="6" borderId="0" xfId="0" applyNumberFormat="1" applyFont="1" applyFill="1" applyBorder="1" applyAlignment="1">
      <x:alignment horizontal="right" vertical="top" wrapText="1"/>
    </x:xf>
    <x:xf numFmtId="200" fontId="1" fillId="7" borderId="0" xfId="0" applyNumberFormat="1" applyFont="1" applyFill="1" applyBorder="1" applyAlignment="1">
      <x:alignment horizontal="right" vertical="top" wrapText="1"/>
    </x:xf>
    <x:xf numFmtId="201" fontId="1" fillId="7" borderId="0" xfId="0" applyNumberFormat="1" applyFont="1" applyFill="1" applyBorder="1" applyAlignment="1">
      <x:alignment horizontal="right" vertical="top" wrapText="1"/>
    </x:xf>
    <x:xf numFmtId="0" fontId="4" fillId="5" borderId="4" xfId="0" applyNumberFormat="1" applyFont="1" applyFill="1" applyBorder="1" applyAlignment="1">
      <x:alignment horizontal="center" vertical="center" wrapText="1"/>
    </x:xf>
    <x:xf numFmtId="0" fontId="8" fillId="6" borderId="0" xfId="0" applyNumberFormat="1" applyFont="1" applyFill="1" applyBorder="1" applyAlignment="1">
      <x:alignment vertical="top" wrapText="1"/>
    </x:xf>
    <x:xf numFmtId="0" fontId="8" fillId="7"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5d1ea8dc24547e7" /><Relationship Type="http://schemas.openxmlformats.org/officeDocument/2006/relationships/theme" Target="/xl/theme/theme1.xml" Id="Re4c04ebb84144ea2" /><Relationship Type="http://schemas.openxmlformats.org/officeDocument/2006/relationships/sharedStrings" Target="/xl/sharedStrings.xml" Id="R92334f07f9e443ab" /><Relationship Type="http://schemas.openxmlformats.org/officeDocument/2006/relationships/worksheet" Target="/xl/worksheets/sheet1.xml" Id="R6a499ac2fd654ec1" /><Relationship Type="http://schemas.openxmlformats.org/officeDocument/2006/relationships/worksheet" Target="/xl/worksheets/sheet2.xml" Id="R0df894269b4341d4" /><Relationship Type="http://schemas.openxmlformats.org/officeDocument/2006/relationships/worksheet" Target="/xl/worksheets/sheet3.xml" Id="R974e9d94b9c94683" /><Relationship Type="http://schemas.openxmlformats.org/officeDocument/2006/relationships/worksheet" Target="/xl/worksheets/sheet4.xml" Id="R99b8100352844766" /></Relationships>
</file>

<file path=xl/tables/table1.xml><?xml version="1.0" encoding="utf-8"?>
<x:table xmlns:x="http://schemas.openxmlformats.org/spreadsheetml/2006/main" id="1" name="SourcesTable" displayName="SourcesTable" ref="A6:H238" headerRowCount="1" totalsRowCount="0" totalsRowShown="0">
  <x:tableColumns count="8">
    <x:tableColumn id="1" name="ID"/>
    <x:tableColumn id="2" name="Topic"/>
    <x:tableColumn id="3" name="Reference and website"/>
    <x:tableColumn id="4" name="Document type"/>
    <x:tableColumn id="5" name="Key finding or purpose"/>
    <x:tableColumn id="6" name="Important limitation"/>
    <x:tableColumn id="7" name="Material reviewed"/>
    <x:tableColumn id="8" name="Source URL"/>
  </x:tableColumns>
  <x:tableStyleInfo name="TableStyleLight9" showFirstColumn="0" showLastColumn="0" showRowStripes="1" showColumnStripes="0"/>
</x:table>
</file>

<file path=xl/tables/table2.xml><?xml version="1.0" encoding="utf-8"?>
<x:table xmlns:x="http://schemas.openxmlformats.org/spreadsheetml/2006/main" id="2" name="FindingsTable" displayName="FindingsTable" ref="A6:F37" headerRowCount="1" totalsRowCount="0" totalsRowShown="0">
  <x:tableColumns count="6">
    <x:tableColumn id="1" name="Topic"/>
    <x:tableColumn id="2" name="Evidence type"/>
    <x:tableColumn id="3" name="Finding"/>
    <x:tableColumn id="4" name="Important limitation"/>
    <x:tableColumn id="5" name="Practical relevance"/>
    <x:tableColumn id="6" name="Source IDs"/>
  </x:tableColumns>
  <x:tableStyleInfo name="TableStyleLight9" showFirstColumn="0" showLastColumn="0" showRowStripes="1" showColumnStripes="0"/>
</x:table>
</file>

<file path=xl/tables/table3.xml><?xml version="1.0" encoding="utf-8"?>
<x:table xmlns:x="http://schemas.openxmlformats.org/spreadsheetml/2006/main" id="3" name="ReportedResultsTable" displayName="ReportedResultsTable" ref="A6:O50" headerRowCount="1" totalsRowCount="0" totalsRowShown="0">
  <x:tableColumns count="15">
    <x:tableColumn id="1" name="Source ID"/>
    <x:tableColumn id="2" name="Population / endpoint"/>
    <x:tableColumn id="3" name="Exposure / comparator"/>
    <x:tableColumn id="4" name="Measure and units"/>
    <x:tableColumn id="5" name="Estimate"/>
    <x:tableColumn id="6" name="95% CI lower"/>
    <x:tableColumn id="7" name="95% CI upper"/>
    <x:tableColumn id="8" name="Events"/>
    <x:tableColumn id="9" name="Denominator"/>
    <x:tableColumn id="10" name="Sample size"/>
    <x:tableColumn id="11" name="Sample unit"/>
    <x:tableColumn id="12" name="Page / table"/>
    <x:tableColumn id="13" name="Interpretation limit"/>
    <x:tableColumn id="14" name="Dataset / synthesis"/>
    <x:tableColumn id="15" name="Extraction basis"/>
  </x:tableColumns>
  <x:tableStyleInfo name="TableStyleLight9" showFirstColumn="0" showLastColumn="0" showRowStripes="1" showColumnStripes="0"/>
</x:table>
</file>

<file path=xl/tables/table4.xml><?xml version="1.0" encoding="utf-8"?>
<x:table xmlns:x="http://schemas.openxmlformats.org/spreadsheetml/2006/main" id="4" name="ExposureGuideTable" displayName="ExposureGuideTable" ref="A6:E12" headerRowCount="1" totalsRowCount="0" totalsRowShown="0">
  <x:tableColumns count="5">
    <x:tableColumn id="1" name="Exposure"/>
    <x:tableColumn id="2" name="Source examples"/>
    <x:tableColumn id="3" name="Relevant metrics"/>
    <x:tableColumn id="4" name="Interpretation"/>
    <x:tableColumn id="5" name="Source IDs"/>
  </x:tableColumns>
  <x:tableStyleInfo name="TableStyleLight9" showFirstColumn="0" showLastColumn="0" showRowStripes="1" showColumnStripes="0"/>
</x:table>
</file>

<file path=xl/theme/theme1.xml><?xml version="1.0" encoding="utf-8"?>
<a:theme xmlns:a="http://schemas.openxmlformats.org/drawingml/2006/main" name="Grounded Growth">
  <a:themeElements>
    <a:clrScheme name="Grounded Growth">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Grounded Growth">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8b2d6f9bc3f480c" /></Relationships>
</file>

<file path=xl/worksheets/_rels/sheet2.xml.rels>&#65279;<?xml version="1.0" encoding="utf-8"?><Relationships xmlns="http://schemas.openxmlformats.org/package/2006/relationships"><Relationship Type="http://schemas.openxmlformats.org/officeDocument/2006/relationships/table" Target="/xl/tables/table2.xml" Id="Re1f95f3a48b749d7" /></Relationships>
</file>

<file path=xl/worksheets/_rels/sheet3.xml.rels>&#65279;<?xml version="1.0" encoding="utf-8"?><Relationships xmlns="http://schemas.openxmlformats.org/package/2006/relationships"><Relationship Type="http://schemas.openxmlformats.org/officeDocument/2006/relationships/table" Target="/xl/tables/table3.xml" Id="R1b3f45870ec8482a" /></Relationships>
</file>

<file path=xl/worksheets/_rels/sheet4.xml.rels>&#65279;<?xml version="1.0" encoding="utf-8"?><Relationships xmlns="http://schemas.openxmlformats.org/package/2006/relationships"><Relationship Type="http://schemas.openxmlformats.org/officeDocument/2006/relationships/table" Target="/xl/tables/table4.xml" Id="R4d36895d6c4e41fd" /></Relationships>
</file>

<file path=xl/worksheets/sheet1.xml><?xml version="1.0" encoding="utf-8"?>
<x:worksheet xmlns:x="http://schemas.openxmlformats.org/spreadsheetml/2006/main">
  <x:sheetPr>
    <x:tabColor rgb="FFEC008C"/>
  </x:sheetPr>
  <x:sheetViews>
    <x:sheetView showGridLines="0" workbookViewId="0">
      <x:pane xSplit="1" ySplit="6" topLeftCell="B7" activePane="bottomRight" state="frozen"/>
    </x:sheetView>
  </x:sheetViews>
  <x:sheetFormatPr defaultRowHeight="15"/>
  <x:cols>
    <x:col min="1" max="1" width="9.4399995803833" hidden="0" customWidth="1"/>
    <x:col min="2" max="2" width="16.110000610351562" hidden="0" customWidth="1"/>
    <x:col min="3" max="3" width="40" hidden="0" customWidth="1"/>
    <x:col min="4" max="4" width="17.219999313354492" hidden="0" customWidth="1"/>
    <x:col min="5" max="5" width="34.439998626708984" hidden="0" customWidth="1"/>
    <x:col min="6" max="6" width="34.439998626708984" hidden="0" customWidth="1"/>
    <x:col min="7" max="7" width="13.890000343322754" hidden="0" customWidth="1"/>
    <x:col min="8" max="8" width="38.88999938964844" hidden="0" customWidth="1"/>
  </x:cols>
  <x:sheetData>
    <x:row r="1">
      <x:c r="A1" s="3"/>
      <x:c r="B1" s="3"/>
      <x:c r="C1" s="3"/>
      <x:c r="D1" s="3"/>
      <x:c r="E1" s="3"/>
      <x:c r="F1" s="3"/>
      <x:c r="G1" s="3"/>
      <x:c r="H1" s="3"/>
    </x:row>
    <x:row r="2" ht="29" customHeight="1">
      <x:c r="A2" s="22" t="str">
        <x:v>EMF and health: source library</x:v>
      </x:c>
      <x:c r="B2" s="3"/>
      <x:c r="C2" s="3"/>
      <x:c r="D2" s="3"/>
      <x:c r="E2" s="3"/>
      <x:c r="F2" s="3"/>
      <x:c r="G2" s="3"/>
      <x:c r="H2" s="3"/>
    </x:row>
    <x:row r="3" ht="22" customHeight="1">
      <x:c r="A3" s="5" t="str">
        <x:v>232 sources on health, exposure, clinical care and infrastructure policy. Updated October 15, 2026.</x:v>
      </x:c>
      <x:c r="B3" s="3"/>
      <x:c r="C3" s="3"/>
      <x:c r="D3" s="3"/>
      <x:c r="E3" s="3"/>
      <x:c r="F3" s="3"/>
      <x:c r="G3" s="3"/>
      <x:c r="H3" s="3"/>
    </x:row>
    <x:row r="4" ht="22" customHeight="1">
      <x:c r="A4" s="5" t="str">
        <x:v>Filter by topic or document type. Review labels describe material examined, not scientific quality.</x:v>
      </x:c>
      <x:c r="B4" s="3"/>
      <x:c r="C4" s="3"/>
      <x:c r="D4" s="3"/>
      <x:c r="E4" s="3"/>
      <x:c r="F4" s="3"/>
      <x:c r="G4" s="3"/>
      <x:c r="H4" s="3"/>
    </x:row>
    <x:row r="5" ht="22" customHeight="1">
      <x:c r="A5" s="5" t="str">
        <x:v>A curated index, not a systematic review. Separate articles may share data. Full URLs are clickable.</x:v>
      </x:c>
      <x:c r="B5" s="3"/>
      <x:c r="C5" s="3"/>
      <x:c r="D5" s="3"/>
      <x:c r="E5" s="3"/>
      <x:c r="F5" s="3"/>
      <x:c r="G5" s="3"/>
      <x:c r="H5" s="3"/>
    </x:row>
    <x:row r="6" ht="34" customHeight="1">
      <x:c r="A6" s="24" t="str">
        <x:v>ID</x:v>
      </x:c>
      <x:c r="B6" s="24" t="str">
        <x:v>Topic</x:v>
      </x:c>
      <x:c r="C6" s="24" t="str">
        <x:v>Reference and website</x:v>
      </x:c>
      <x:c r="D6" s="24" t="str">
        <x:v>Document type</x:v>
      </x:c>
      <x:c r="E6" s="24" t="str">
        <x:v>Key finding or purpose</x:v>
      </x:c>
      <x:c r="F6" s="24" t="str">
        <x:v>Important limitation</x:v>
      </x:c>
      <x:c r="G6" s="24" t="str">
        <x:v>Material reviewed</x:v>
      </x:c>
      <x:c r="H6" s="24" t="str">
        <x:v>Source URL</x:v>
      </x:c>
    </x:row>
    <x:row r="7" ht="68" customHeight="1">
      <x:c r="A7" s="29" t="str">
        <x:v>EMF-001</x:v>
      </x:c>
      <x:c r="B7" s="25" t="str">
        <x:v>Proceedings</x:v>
      </x:c>
      <x:c r="C7" s="25" t="str">
        <x:v>Request for Information on Electromagnetic Fields (EMFs), Radiofrequency (RF) Radiation, and Wireless Radiation Exposure. 2026.
Website: Federal Register</x:v>
      </x:c>
      <x:c r="D7" s="25" t="str">
        <x:v>Notice</x:v>
      </x:c>
      <x:c r="E7" s="25" t="str">
        <x:v>HHS seeks evidence, exposure methods, sensitive-population needs, environmental evidence and research priorities.</x:v>
      </x:c>
      <x:c r="F7" s="25" t="str">
        <x:v>One response per entity; question numbers requested; deadline October 21, 2026.</x:v>
      </x:c>
      <x:c r="G7" s="25" t="str">
        <x:v>Selected text</x:v>
      </x:c>
      <x:c r="H7" s="38" t="str">
        <x:f>HYPERLINK("https://www.federalregister.gov/documents/2026/09/21/2026-19252/request-for-information-on-electromagnetic-fields-emfs-radiofrequency-rf-radiation-and-wireless","https://www.federalregister.gov/documents/2026/09/21/2026-19252/request-for-information-on-electromagnetic-fields-emfs-radiofrequency-rf-radiation-and-wireless")</x:f>
        <x:v>https://www.federalregister.gov/documents/2026/09/21/2026-19252/request-for-information-on-electromagnetic-fields-emfs-radiofrequency-rf-radiation-and-wireless</x:v>
      </x:c>
    </x:row>
    <x:row r="8" ht="68" customHeight="1">
      <x:c r="A8" s="30" t="str">
        <x:v>EMF-002</x:v>
      </x:c>
      <x:c r="B8" s="27" t="str">
        <x:v>Proceedings</x:v>
      </x:c>
      <x:c r="C8" s="27" t="str">
        <x:v>FCC record refresh on RF exposure guidelines following Environmental Health Trust remand. 2026.
Website: GovInfo, U.S. Government Publishing Office</x:v>
      </x:c>
      <x:c r="D8" s="27" t="str">
        <x:v>Notice</x:v>
      </x:c>
      <x:c r="E8" s="27" t="str">
        <x:v>2026 FCC refresh concerns the specified remand record; comments close October 22.</x:v>
      </x:c>
      <x:c r="F8" s="27" t="str">
        <x:v>Narrower scope than HHS; not a general invitation for all new 2026 evidence; rules remain effective.</x:v>
      </x:c>
      <x:c r="G8" s="27" t="str">
        <x:v>Selected text</x:v>
      </x:c>
      <x:c r="H8" s="39" t="str">
        <x:f>HYPERLINK("https://www.govinfo.gov/content/pkg/FR-2026-09-22/html/2026-19364.htm","https://www.govinfo.gov/content/pkg/FR-2026-09-22/html/2026-19364.htm")</x:f>
        <x:v>https://www.govinfo.gov/content/pkg/FR-2026-09-22/html/2026-19364.htm</x:v>
      </x:c>
    </x:row>
    <x:row r="9" ht="68" customHeight="1">
      <x:c r="A9" s="29" t="str">
        <x:v>EMF-003</x:v>
      </x:c>
      <x:c r="B9" s="25" t="str">
        <x:v>Legal</x:v>
      </x:c>
      <x:c r="C9" s="25" t="str">
        <x:v>Environmental Health Trust v. FCC, 9 F.4th 893 (D.C. Cir. 2021). 2021.
Website: U.S. Court of Appeals for the D.C. Circuit</x:v>
      </x:c>
      <x:c r="D9" s="25" t="str">
        <x:v>Court opinion</x:v>
      </x:c>
      <x:c r="E9" s="25" t="str">
        <x:v>2021 remand required better explanation of FCC conclusions on specified non-cancer and related issues.</x:v>
      </x:c>
      <x:c r="F9" s="25" t="str">
        <x:v>Administrative adequacy finding, not a clinical finding that compliant RF causes disease.</x:v>
      </x:c>
      <x:c r="G9" s="25" t="str">
        <x:v>Selected text</x:v>
      </x:c>
      <x:c r="H9" s="38" t="str">
        <x:f>HYPERLINK("https://media.cadc.uscourts.gov/opinions/docs/2021/08/20-1025-1910111.pdf","https://media.cadc.uscourts.gov/opinions/docs/2021/08/20-1025-1910111.pdf")</x:f>
        <x:v>https://media.cadc.uscourts.gov/opinions/docs/2021/08/20-1025-1910111.pdf</x:v>
      </x:c>
    </x:row>
    <x:row r="10" ht="68" customHeight="1">
      <x:c r="A10" s="30" t="str">
        <x:v>EMF-005</x:v>
      </x:c>
      <x:c r="B10" s="27" t="str">
        <x:v>Legal</x:v>
      </x:c>
      <x:c r="C10" s="27" t="str">
        <x:v>47 U.S. Code § 332 - Mobile services. 2024.
Website: Legal Information Institute, Cornell Law School</x:v>
      </x:c>
      <x:c r="D10" s="27" t="str">
        <x:v>Statute</x:v>
      </x:c>
      <x:c r="E10" s="27" t="str">
        <x:v>Preserves local wireless siting authority subject to federal limitations, including compliant RF environmental-effects restriction.</x:v>
      </x:c>
      <x:c r="F10" s="27" t="str">
        <x:v>Do not extend this provision automatically to every component of a data center; current legal application requires counsel.</x:v>
      </x:c>
      <x:c r="G10" s="27" t="str">
        <x:v>Selected text</x:v>
      </x:c>
      <x:c r="H10" s="39" t="str">
        <x:f>HYPERLINK("https://www.law.cornell.edu/uscode/text/47/332","https://www.law.cornell.edu/uscode/text/47/332")</x:f>
        <x:v>https://www.law.cornell.edu/uscode/text/47/332</x:v>
      </x:c>
    </x:row>
    <x:row r="11" ht="82" customHeight="1">
      <x:c r="A11" s="29" t="str">
        <x:v>EMF-006</x:v>
      </x:c>
      <x:c r="B11" s="25" t="str">
        <x:v>Legal</x:v>
      </x:c>
      <x:c r="C11" s="25" t="str">
        <x:v>47 CFR § 1.1307 - Actions that may have a significant environmental effect, for which Environmental Assessments (EAs) must be prepared.
Website: Legal Information Institute, Cornell Law School</x:v>
      </x:c>
      <x:c r="D11" s="25" t="str">
        <x:v>Regulation</x:v>
      </x:c>
      <x:c r="E11" s="25" t="str">
        <x:v>Sets RF exposure evaluation and exemption provisions within FCC environmental review.</x:v>
      </x:c>
      <x:c r="F11" s="25" t="str">
        <x:v>Exemption eligibility and actual compliance require source-specific calculations.</x:v>
      </x:c>
      <x:c r="G11" s="25" t="str">
        <x:v>Excerpt / metadata</x:v>
      </x:c>
      <x:c r="H11" s="38" t="str">
        <x:f>HYPERLINK("https://www.law.cornell.edu/cfr/text/47/1.1307","https://www.law.cornell.edu/cfr/text/47/1.1307")</x:f>
        <x:v>https://www.law.cornell.edu/cfr/text/47/1.1307</x:v>
      </x:c>
    </x:row>
    <x:row r="12" ht="68" customHeight="1">
      <x:c r="A12" s="30" t="str">
        <x:v>EMF-007</x:v>
      </x:c>
      <x:c r="B12" s="27" t="str">
        <x:v>Legal</x:v>
      </x:c>
      <x:c r="C12" s="27" t="str">
        <x:v>47 U.S. Code § 302a - Devices which interfere with radio reception.
Website: Legal Information Institute, Cornell Law School</x:v>
      </x:c>
      <x:c r="D12" s="27" t="str">
        <x:v>Statute</x:v>
      </x:c>
      <x:c r="E12" s="27" t="str">
        <x:v>Section 302a addresses device interference and reception standards.</x:v>
      </x:c>
      <x:c r="F12" s="27" t="str">
        <x:v>Interference with electronics is not the same endpoint as human tissue injury.</x:v>
      </x:c>
      <x:c r="G12" s="27" t="str">
        <x:v>Excerpt / metadata</x:v>
      </x:c>
      <x:c r="H12" s="39" t="str">
        <x:f>HYPERLINK("https://www.law.cornell.edu/uscode/text/47/302a","https://www.law.cornell.edu/uscode/text/47/302a")</x:f>
        <x:v>https://www.law.cornell.edu/uscode/text/47/302a</x:v>
      </x:c>
    </x:row>
    <x:row r="13" ht="54" customHeight="1">
      <x:c r="A13" s="29" t="str">
        <x:v>EMF-008</x:v>
      </x:c>
      <x:c r="B13" s="25" t="str">
        <x:v>Legal</x:v>
      </x:c>
      <x:c r="C13" s="25" t="str">
        <x:v>47 CFR Part 15 - RADIO FREQUENCY DEVICES.
Website: Legal Information Institute, Cornell Law School</x:v>
      </x:c>
      <x:c r="D13" s="25" t="str">
        <x:v>Regulation</x:v>
      </x:c>
      <x:c r="E13" s="25" t="str">
        <x:v>Part 15 governs radiofrequency devices and interference conditions.</x:v>
      </x:c>
      <x:c r="F13" s="25" t="str">
        <x:v>A device authorization does not measure aggregate exposure at a particular residence.</x:v>
      </x:c>
      <x:c r="G13" s="25" t="str">
        <x:v>Excerpt / metadata</x:v>
      </x:c>
      <x:c r="H13" s="38" t="str">
        <x:f>HYPERLINK("https://www.law.cornell.edu/cfr/text/47/part-15?page=1","https://www.law.cornell.edu/cfr/text/47/part-15?page=1")</x:f>
        <x:v>https://www.law.cornell.edu/cfr/text/47/part-15?page=1</x:v>
      </x:c>
    </x:row>
    <x:row r="14" ht="54" customHeight="1">
      <x:c r="A14" s="30" t="str">
        <x:v>EMF-009</x:v>
      </x:c>
      <x:c r="B14" s="27" t="str">
        <x:v>Occupational</x:v>
      </x:c>
      <x:c r="C14" s="27" t="str">
        <x:v>1910.97 - Nonionizing radiation.
Website: Occupational Safety and Health Administration</x:v>
      </x:c>
      <x:c r="D14" s="27" t="str">
        <x:v>Regulation</x:v>
      </x:c>
      <x:c r="E14" s="27" t="str">
        <x:v>OSHA nonionizing-radiation provision addresses occupational exposure.</x:v>
      </x:c>
      <x:c r="F14" s="27" t="str">
        <x:v>Older language and frequency coverage must be read with current applicability and other standards.</x:v>
      </x:c>
      <x:c r="G14" s="27" t="str">
        <x:v>Excerpt / metadata</x:v>
      </x:c>
      <x:c r="H14" s="39" t="str">
        <x:f>HYPERLINK("https://www.osha.gov/laws-regs/regulations/standardnumber/1910/1910.97","https://www.osha.gov/laws-regs/regulations/standardnumber/1910/1910.97")</x:f>
        <x:v>https://www.osha.gov/laws-regs/regulations/standardnumber/1910/1910.97</x:v>
      </x:c>
    </x:row>
    <x:row r="15" ht="68" customHeight="1">
      <x:c r="A15" s="29" t="str">
        <x:v>EMF-010</x:v>
      </x:c>
      <x:c r="B15" s="25" t="str">
        <x:v>Occupational</x:v>
      </x:c>
      <x:c r="C15" s="25" t="str">
        <x:v>Radiofrequency and Microwave Radiation - Overview.
Website: Occupational Safety and Health Administration</x:v>
      </x:c>
      <x:c r="D15" s="25" t="str">
        <x:v>Agency guidance</x:v>
      </x:c>
      <x:c r="E15" s="25" t="str">
        <x:v>OSHA summarizes RF and microwave occupational safety resources.</x:v>
      </x:c>
      <x:c r="F15" s="25" t="str">
        <x:v>High-power worksite hazards cannot be generalized to ordinary community exposure.</x:v>
      </x:c>
      <x:c r="G15" s="25" t="str">
        <x:v>Excerpt / metadata</x:v>
      </x:c>
      <x:c r="H15" s="38" t="str">
        <x:f>HYPERLINK("https://www.osha.gov/radiofrequency-and-microwave-radiation","https://www.osha.gov/radiofrequency-and-microwave-radiation")</x:f>
        <x:v>https://www.osha.gov/radiofrequency-and-microwave-radiation</x:v>
      </x:c>
    </x:row>
    <x:row r="16" ht="68" customHeight="1">
      <x:c r="A16" s="30" t="str">
        <x:v>EMF-011</x:v>
      </x:c>
      <x:c r="B16" s="27" t="str">
        <x:v>Occupational</x:v>
      </x:c>
      <x:c r="C16" s="27" t="str">
        <x:v>Radiofrequency and Microwave Radiation - Hazard Locations and Solutions.
Website: Occupational Safety and Health Administration</x:v>
      </x:c>
      <x:c r="D16" s="27" t="str">
        <x:v>Agency guidance</x:v>
      </x:c>
      <x:c r="E16" s="27" t="str">
        <x:v>Identifies occupational RF hazard locations and protective measures.</x:v>
      </x:c>
      <x:c r="F16" s="27" t="str">
        <x:v>Requires specific equipment, access and operating conditions.</x:v>
      </x:c>
      <x:c r="G16" s="27" t="str">
        <x:v>Excerpt / metadata</x:v>
      </x:c>
      <x:c r="H16" s="39" t="str">
        <x:f>HYPERLINK("https://www.osha.gov/radiofrequency-and-microwave-radiation/hazards-solutions","https://www.osha.gov/radiofrequency-and-microwave-radiation/hazards-solutions")</x:f>
        <x:v>https://www.osha.gov/radiofrequency-and-microwave-radiation/hazards-solutions</x:v>
      </x:c>
    </x:row>
    <x:row r="17" ht="68" customHeight="1">
      <x:c r="A17" s="29" t="str">
        <x:v>EMF-012</x:v>
      </x:c>
      <x:c r="B17" s="25" t="str">
        <x:v>Occupational</x:v>
      </x:c>
      <x:c r="C17" s="25" t="str">
        <x:v>Radiofrequency and Microwave Radiation - Health Effects.
Website: Occupational Safety and Health Administration</x:v>
      </x:c>
      <x:c r="D17" s="25" t="str">
        <x:v>Agency guidance</x:v>
      </x:c>
      <x:c r="E17" s="25" t="str">
        <x:v>Discusses health effects relevant to RF and microwave occupational exposures.</x:v>
      </x:c>
      <x:c r="F17" s="25" t="str">
        <x:v>Do not transfer high-intensity effects to measured low-intensity exposure without evidence.</x:v>
      </x:c>
      <x:c r="G17" s="25" t="str">
        <x:v>Excerpt / metadata</x:v>
      </x:c>
      <x:c r="H17" s="38" t="str">
        <x:f>HYPERLINK("https://www.osha.gov/radiofrequency-and-microwave-radiation/health-effects","https://www.osha.gov/radiofrequency-and-microwave-radiation/health-effects")</x:f>
        <x:v>https://www.osha.gov/radiofrequency-and-microwave-radiation/health-effects</x:v>
      </x:c>
    </x:row>
    <x:row r="18" ht="68" customHeight="1">
      <x:c r="A18" s="30" t="str">
        <x:v>EMF-013</x:v>
      </x:c>
      <x:c r="B18" s="27" t="str">
        <x:v>Measurement</x:v>
      </x:c>
      <x:c r="C18" s="27" t="str">
        <x:v>Radiofrequency and Microwave Radiation - Evaluating RF and Microwave Exposure.
Website: Occupational Safety and Health Administration</x:v>
      </x:c>
      <x:c r="D18" s="27" t="str">
        <x:v>Agency guidance</x:v>
      </x:c>
      <x:c r="E18" s="27" t="str">
        <x:v>Provides routes for evaluating RF exposure.</x:v>
      </x:c>
      <x:c r="F18" s="27" t="str">
        <x:v>Instrument selection, near-field conditions and frequency response affect results.</x:v>
      </x:c>
      <x:c r="G18" s="27" t="str">
        <x:v>Excerpt / metadata</x:v>
      </x:c>
      <x:c r="H18" s="39" t="str">
        <x:f>HYPERLINK("https://www.osha.gov/radiofrequency-and-microwave-radiation/exposure-evaluation","https://www.osha.gov/radiofrequency-and-microwave-radiation/exposure-evaluation")</x:f>
        <x:v>https://www.osha.gov/radiofrequency-and-microwave-radiation/exposure-evaluation</x:v>
      </x:c>
    </x:row>
    <x:row r="19" ht="68" customHeight="1">
      <x:c r="A19" s="29" t="str">
        <x:v>EMF-014</x:v>
      </x:c>
      <x:c r="B19" s="25" t="str">
        <x:v>Standards</x:v>
      </x:c>
      <x:c r="C19" s="25" t="str">
        <x:v>Guidelines for Limiting Exposure to Electromagnetic Fields (100 kHz to 300 GHz). 2020.
Website: PubMed, U.S. National Library of Medicine</x:v>
      </x:c>
      <x:c r="D19" s="25" t="str">
        <x:v>Guideline</x:v>
      </x:c>
      <x:c r="E19" s="25" t="str">
        <x:v>ICNIRP 2020 guidelines cover 100 kHz to 300 GHz and distinguish exposure conditions.</x:v>
      </x:c>
      <x:c r="F19" s="25" t="str">
        <x:v>Guidelines are not automatically law in Oklahoma and are debated in parts of the literature.</x:v>
      </x:c>
      <x:c r="G19" s="25" t="str">
        <x:v>Excerpt / metadata</x:v>
      </x:c>
      <x:c r="H19" s="38" t="str">
        <x:f>HYPERLINK("https://pubmed.ncbi.nlm.nih.gov/32167495/","https://pubmed.ncbi.nlm.nih.gov/32167495/")</x:f>
        <x:v>https://pubmed.ncbi.nlm.nih.gov/32167495/</x:v>
      </x:c>
    </x:row>
    <x:row r="20" ht="82" customHeight="1">
      <x:c r="A20" s="30" t="str">
        <x:v>EMF-015</x:v>
      </x:c>
      <x:c r="B20" s="27" t="str">
        <x:v>Standards</x:v>
      </x:c>
      <x:c r="C20" s="27" t="str">
        <x:v>Guidelines for limiting exposure to time-varying electric and magnetic fields (1 Hz to 100 kHz). 2010.
Website: PubMed, U.S. National Library of Medicine</x:v>
      </x:c>
      <x:c r="D20" s="27" t="str">
        <x:v>Guideline</x:v>
      </x:c>
      <x:c r="E20" s="27" t="str">
        <x:v>ICNIRP 2010 guidelines cover 1 Hz to 100 kHz electric and magnetic fields.</x:v>
      </x:c>
      <x:c r="F20" s="27" t="str">
        <x:v>Acute-effect limits are not epidemiological childhood-leukemia thresholds.</x:v>
      </x:c>
      <x:c r="G20" s="27" t="str">
        <x:v>Excerpt / metadata</x:v>
      </x:c>
      <x:c r="H20" s="39" t="str">
        <x:f>HYPERLINK("https://pubmed.ncbi.nlm.nih.gov/21068601/","https://pubmed.ncbi.nlm.nih.gov/21068601/")</x:f>
        <x:v>https://pubmed.ncbi.nlm.nih.gov/21068601/</x:v>
      </x:c>
    </x:row>
    <x:row r="21" ht="54" customHeight="1">
      <x:c r="A21" s="29" t="str">
        <x:v>EMF-016</x:v>
      </x:c>
      <x:c r="B21" s="25" t="str">
        <x:v>Standards</x:v>
      </x:c>
      <x:c r="C21" s="25" t="str">
        <x:v>FCC KDB 447498 D01 General RF Exposure Guidance v06. 2015.
Website: InspectAPedia (document mirror)</x:v>
      </x:c>
      <x:c r="D21" s="25" t="str">
        <x:v>Technical guidance</x:v>
      </x:c>
      <x:c r="E21" s="25" t="str">
        <x:v>FCC KDB 447498 supplies device RF exposure evaluation guidance.</x:v>
      </x:c>
      <x:c r="F21" s="25" t="str">
        <x:v>Version-specific guidance and product configuration matter.</x:v>
      </x:c>
      <x:c r="G21" s="25" t="str">
        <x:v>Excerpt / metadata</x:v>
      </x:c>
      <x:c r="H21" s="38" t="str">
        <x:f>HYPERLINK("https://inspectapedia.com/emf/RF-Exposure-Mobile-Portable-Devices-FCC-2015.pdf","https://inspectapedia.com/emf/RF-Exposure-Mobile-Portable-Devices-FCC-2015.pdf")</x:f>
        <x:v>https://inspectapedia.com/emf/RF-Exposure-Mobile-Portable-Devices-FCC-2015.pdf</x:v>
      </x:c>
    </x:row>
    <x:row r="22" ht="54" customHeight="1">
      <x:c r="A22" s="30" t="str">
        <x:v>EMF-017</x:v>
      </x:c>
      <x:c r="B22" s="27" t="str">
        <x:v>Standards</x:v>
      </x:c>
      <x:c r="C22" s="27" t="str">
        <x:v>Radio Frequency Safety.
Website: Federal Communications Commission (Internet Archive copy)</x:v>
      </x:c>
      <x:c r="D22" s="27" t="str">
        <x:v>Agency guidance</x:v>
      </x:c>
      <x:c r="E22" s="27" t="str">
        <x:v>FCC RF safety page is a gateway to exposure rules and technical resources.</x:v>
      </x:c>
      <x:c r="F22" s="27" t="str">
        <x:v>A summary page cannot replace applicable rule text or a site assessment. Access is through an archived page.</x:v>
      </x:c>
      <x:c r="G22" s="27" t="str">
        <x:v>Excerpt / metadata</x:v>
      </x:c>
      <x:c r="H22" s="39" t="str">
        <x:f>HYPERLINK("https://web.archive.org/web/20260927230004/https://www.fcc.gov/general/radio-frequency-safety-0","https://web.archive.org/web/20260927230004/https://www.fcc.gov/general/radio-frequency-safety-0")</x:f>
        <x:v>https://web.archive.org/web/20260927230004/https://www.fcc.gov/general/radio-frequency-safety-0</x:v>
      </x:c>
    </x:row>
    <x:row r="23" ht="68" customHeight="1">
      <x:c r="A23" s="29" t="str">
        <x:v>EMF-018</x:v>
      </x:c>
      <x:c r="B23" s="25" t="str">
        <x:v>Standards</x:v>
      </x:c>
      <x:c r="C23" s="25" t="str">
        <x:v>Limits of Human Exposure to Radiofrequency Electromagnetic Energy in the Frequency Range from 3 kHz to 300 GHz - Canada.ca. 2015.
Website: Government of Canada</x:v>
      </x:c>
      <x:c r="D23" s="25" t="str">
        <x:v>Guideline</x:v>
      </x:c>
      <x:c r="E23" s="25" t="str">
        <x:v>Safety Code 6 provides human exposure limits over 3 kHz to 300 GHz.</x:v>
      </x:c>
      <x:c r="F23" s="25" t="str">
        <x:v>Canadian limits do not establish U.S. legal compliance.</x:v>
      </x:c>
      <x:c r="G23" s="25" t="str">
        <x:v>Excerpt / metadata</x:v>
      </x:c>
      <x:c r="H23" s="38" t="str">
        <x:f>HYPERLINK("https://www.canada.ca/en/health-canada/services/publications/health-risks-safety/limits-human-exposure-radiofrequency-electromagnetic-energy-range-3-300.html","https://www.canada.ca/en/health-canada/services/publications/health-risks-safety/limits-human-exposure-radiofrequency-electromagnetic-energy-range-3-300.html")</x:f>
        <x:v>https://www.canada.ca/en/health-canada/services/publications/health-risks-safety/limits-human-exposure-radiofrequency-electromagnetic-energy-range-3-300.html</x:v>
      </x:c>
    </x:row>
    <x:row r="24" ht="68" customHeight="1">
      <x:c r="A24" s="30" t="str">
        <x:v>EMF-019</x:v>
      </x:c>
      <x:c r="B24" s="27" t="str">
        <x:v>Measurement</x:v>
      </x:c>
      <x:c r="C24" s="27" t="str">
        <x:v>Technical Guide for Safety Code 6: Health Canada's Radiofrequency Exposure Guidelines - Canada.ca.
Website: Government of Canada</x:v>
      </x:c>
      <x:c r="D24" s="27" t="str">
        <x:v>Technical guidance</x:v>
      </x:c>
      <x:c r="E24" s="27" t="str">
        <x:v>Health Canada technical guide supports Safety Code 6 exposure assessment.</x:v>
      </x:c>
      <x:c r="F24" s="27" t="str">
        <x:v>Technical methods need qualified application and calibrated instruments.</x:v>
      </x:c>
      <x:c r="G24" s="27" t="str">
        <x:v>Excerpt / metadata</x:v>
      </x:c>
      <x:c r="H24" s="39" t="str">
        <x:f>HYPERLINK("https://www.canada.ca/en/health-canada/services/health-risks-safety/radiation/occupational-exposure-regulations/safety-code-6-radiofrequency-exposure-guidelines/technical-guide.html","https://www.canada.ca/en/health-canada/services/health-risks-safety/radiation/occupational-exposure-regulations/safety-code-6-radiofrequency-exposure-guidelines/technical-guide.html")</x:f>
        <x:v>https://www.canada.ca/en/health-canada/services/health-risks-safety/radiation/occupational-exposure-regulations/safety-code-6-radiofrequency-exposure-guidelines/technical-guide.html</x:v>
      </x:c>
    </x:row>
    <x:row r="25" ht="68" customHeight="1">
      <x:c r="A25" s="29" t="str">
        <x:v>EMF-020</x:v>
      </x:c>
      <x:c r="B25" s="25" t="str">
        <x:v>Standards</x:v>
      </x:c>
      <x:c r="C25" s="25" t="str">
        <x:v>Understanding Safety Code 6: Health Canada's radiofrequency exposure guidelines - Canada.ca.
Website: Government of Canada</x:v>
      </x:c>
      <x:c r="D25" s="25" t="str">
        <x:v>Agency guidance</x:v>
      </x:c>
      <x:c r="E25" s="25" t="str">
        <x:v>Explains Safety Code 6 and localized-exposure supplement above 6 GHz.</x:v>
      </x:c>
      <x:c r="F25" s="25" t="str">
        <x:v>Compare frequency, dose, averaging, population and legal scope; foreign guideline is not U.S. law.</x:v>
      </x:c>
      <x:c r="G25" s="25" t="str">
        <x:v>Selected text</x:v>
      </x:c>
      <x:c r="H25" s="38" t="str">
        <x:f>HYPERLINK("https://www.canada.ca/en/health-canada/services/health-risks-safety/radiation/occupational-exposure-regulations/safety-code-6-radiofrequency-exposure-guidelines.html","https://www.canada.ca/en/health-canada/services/health-risks-safety/radiation/occupational-exposure-regulations/safety-code-6-radiofrequency-exposure-guidelines.html")</x:f>
        <x:v>https://www.canada.ca/en/health-canada/services/health-risks-safety/radiation/occupational-exposure-regulations/safety-code-6-radiofrequency-exposure-guidelines.html</x:v>
      </x:c>
    </x:row>
    <x:row r="26" ht="82" customHeight="1">
      <x:c r="A26" s="30" t="str">
        <x:v>EMF-021</x:v>
      </x:c>
      <x:c r="B26" s="27" t="str">
        <x:v>Measurement</x:v>
      </x:c>
      <x:c r="C26" s="27" t="str">
        <x:v>TN-261 — Safety Code 6 (SC6) Radio Frequency Exposure Compliance Evaluation Template (Uncontrolled Environment Exposure Limits).
Website: Innovation, Science and Economic Development Canada</x:v>
      </x:c>
      <x:c r="D26" s="27" t="str">
        <x:v>Technical template</x:v>
      </x:c>
      <x:c r="E26" s="27" t="str">
        <x:v>ISED template structures uncontrolled-environment RF compliance evaluations.</x:v>
      </x:c>
      <x:c r="F26" s="27" t="str">
        <x:v>Template completion is not independent proof of accurate input data.</x:v>
      </x:c>
      <x:c r="G26" s="27" t="str">
        <x:v>Excerpt / metadata</x:v>
      </x:c>
      <x:c r="H26" s="39" t="str">
        <x:f>HYPERLINK("https://www.ised-isde.canada.ca/site/spectrum-management-telecommunications/en/tn-261-safety-code-6-sc6-radio-frequency-exposure-compliance-evaluation-template-uncontrolled","https://www.ised-isde.canada.ca/site/spectrum-management-telecommunications/en/tn-261-safety-code-6-sc6-radio-frequency-exposure-compliance-evaluation-template-uncontrolled")</x:f>
        <x:v>https://www.ised-isde.canada.ca/site/spectrum-management-telecommunications/en/tn-261-safety-code-6-sc6-radio-frequency-exposure-compliance-evaluation-template-uncontrolled</x:v>
      </x:c>
    </x:row>
    <x:row r="27" ht="68" customHeight="1">
      <x:c r="A27" s="29" t="str">
        <x:v>EMF-022</x:v>
      </x:c>
      <x:c r="B27" s="25" t="str">
        <x:v>Standards</x:v>
      </x:c>
      <x:c r="C27" s="25" t="str">
        <x:v>2015 Revisions to Safety Code 6: Summary of Consultation Feedback - Canada.ca. 2015.
Website: Government of Canada</x:v>
      </x:c>
      <x:c r="D27" s="25" t="str">
        <x:v>Consultation summary</x:v>
      </x:c>
      <x:c r="E27" s="25" t="str">
        <x:v>Summarizes feedback on the 2015 Safety Code 6 revisions.</x:v>
      </x:c>
      <x:c r="F27" s="25" t="str">
        <x:v>Comments and agency responses differ from new experimental evidence.</x:v>
      </x:c>
      <x:c r="G27" s="25" t="str">
        <x:v>Excerpt / metadata</x:v>
      </x:c>
      <x:c r="H27" s="38" t="str">
        <x:f>HYPERLINK("https://www.canada.ca/en/health-canada/services/environmental-workplace-health/consultations/2015-revisions-safety-code-6-summary-consultation-feedback.html","https://www.canada.ca/en/health-canada/services/environmental-workplace-health/consultations/2015-revisions-safety-code-6-summary-consultation-feedback.html")</x:f>
        <x:v>https://www.canada.ca/en/health-canada/services/environmental-workplace-health/consultations/2015-revisions-safety-code-6-summary-consultation-feedback.html</x:v>
      </x:c>
    </x:row>
    <x:row r="28" ht="54" customHeight="1">
      <x:c r="A28" s="30" t="str">
        <x:v>EMF-023</x:v>
      </x:c>
      <x:c r="B28" s="27" t="str">
        <x:v>Standards</x:v>
      </x:c>
      <x:c r="C28" s="27" t="str">
        <x:v>SCHEER - scientific evidence on radiofrequency. 2022.
Website: European Commission, Public Health</x:v>
      </x:c>
      <x:c r="D28" s="27" t="str">
        <x:v>Scientific assessment</x:v>
      </x:c>
      <x:c r="E28" s="27" t="str">
        <x:v>SCHEER page discusses evidence review and technical updates to dosimetric limits.</x:v>
      </x:c>
      <x:c r="F28" s="27" t="str">
        <x:v>Page labels refer to preliminary material; verify the linked final document before legal quotation.</x:v>
      </x:c>
      <x:c r="G28" s="27" t="str">
        <x:v>Selected text</x:v>
      </x:c>
      <x:c r="H28" s="39" t="str">
        <x:f>HYPERLINK("https://health.ec.europa.eu/publications/scheer-scientific-evidence-radiofrequency_en","https://health.ec.europa.eu/publications/scheer-scientific-evidence-radiofrequency_en")</x:f>
        <x:v>https://health.ec.europa.eu/publications/scheer-scientific-evidence-radiofrequency_en</x:v>
      </x:c>
    </x:row>
    <x:row r="29" ht="48" customHeight="1">
      <x:c r="A29" s="29" t="str">
        <x:v>EMF-024</x:v>
      </x:c>
      <x:c r="B29" s="25" t="str">
        <x:v>Public health</x:v>
      </x:c>
      <x:c r="C29" s="25" t="str">
        <x:v>Cell Phones and Cancer Risk Fact Sheet - NCI.
Website: National Cancer Institute</x:v>
      </x:c>
      <x:c r="D29" s="25" t="str">
        <x:v>Agency synthesis</x:v>
      </x:c>
      <x:c r="E29" s="25" t="str">
        <x:v>NCI summarizes human epidemiology, animal findings and cell-phone cancer research.</x:v>
      </x:c>
      <x:c r="F29" s="25" t="str">
        <x:v>Consumer overview is not an individual risk estimate or site-specific proof.</x:v>
      </x:c>
      <x:c r="G29" s="25" t="str">
        <x:v>Selected text</x:v>
      </x:c>
      <x:c r="H29" s="38" t="str">
        <x:f>HYPERLINK("https://www.cancer.gov/about-cancer/causes-prevention/risk/radiation/cell-phones-fact-sheet","https://www.cancer.gov/about-cancer/causes-prevention/risk/radiation/cell-phones-fact-sheet")</x:f>
        <x:v>https://www.cancer.gov/about-cancer/causes-prevention/risk/radiation/cell-phones-fact-sheet</x:v>
      </x:c>
    </x:row>
    <x:row r="30" ht="54" customHeight="1">
      <x:c r="A30" s="30" t="str">
        <x:v>EMF-025</x:v>
      </x:c>
      <x:c r="B30" s="27" t="str">
        <x:v>Public health</x:v>
      </x:c>
      <x:c r="C30" s="27" t="str">
        <x:v>Electromagnetic Fields and Cancer - NCI.
Website: National Cancer Institute</x:v>
      </x:c>
      <x:c r="D30" s="27" t="str">
        <x:v>Agency synthesis</x:v>
      </x:c>
      <x:c r="E30" s="27" t="str">
        <x:v>NCI distinguishes power-frequency and radiofrequency evidence.</x:v>
      </x:c>
      <x:c r="F30" s="27" t="str">
        <x:v>Hazard classifications and measured exposure must be considered separately.</x:v>
      </x:c>
      <x:c r="G30" s="27" t="str">
        <x:v>Selected text</x:v>
      </x:c>
      <x:c r="H30" s="39" t="str">
        <x:f>HYPERLINK("https://www.cancer.gov/about-cancer/causes-prevention/risk/radiation/electromagnetic-fields-fact-sheet?redirect=true","https://www.cancer.gov/about-cancer/causes-prevention/risk/radiation/electromagnetic-fields-fact-sheet?redirect=true")</x:f>
        <x:v>https://www.cancer.gov/about-cancer/causes-prevention/risk/radiation/electromagnetic-fields-fact-sheet?redirect=true</x:v>
      </x:c>
    </x:row>
    <x:row r="31" ht="54" customHeight="1">
      <x:c r="A31" s="29" t="str">
        <x:v>EMF-026</x:v>
      </x:c>
      <x:c r="B31" s="25" t="str">
        <x:v>Public health</x:v>
      </x:c>
      <x:c r="C31" s="25" t="str">
        <x:v>Cell Phones.
Website: U.S. Food and Drug Administration</x:v>
      </x:c>
      <x:c r="D31" s="25" t="str">
        <x:v>Agency guidance</x:v>
      </x:c>
      <x:c r="E31" s="25" t="str">
        <x:v>FDA describes shared cell-phone responsibilities and continued scientific monitoring.</x:v>
      </x:c>
      <x:c r="F31" s="25" t="str">
        <x:v>A public landing page is not a complete endpoint-specific review or evidence that internal monitoring ceased.</x:v>
      </x:c>
      <x:c r="G31" s="25" t="str">
        <x:v>Selected text</x:v>
      </x:c>
      <x:c r="H31" s="38" t="str">
        <x:f>HYPERLINK("https://www.fda.gov/radiation-emitting-products/home-business-and-entertainment-products/cell-phones","https://www.fda.gov/radiation-emitting-products/home-business-and-entertainment-products/cell-phones")</x:f>
        <x:v>https://www.fda.gov/radiation-emitting-products/home-business-and-entertainment-products/cell-phones</x:v>
      </x:c>
    </x:row>
    <x:row r="32" ht="68" customHeight="1">
      <x:c r="A32" s="30" t="str">
        <x:v>EMF-027</x:v>
      </x:c>
      <x:c r="B32" s="27" t="str">
        <x:v>Public health</x:v>
      </x:c>
      <x:c r="C32" s="27" t="str">
        <x:v>Review of Published Literature between 2008 and 2018 of Relevance to Radiofrequency Radiation and Cancer. 2020.
Website: U.S. Food and Drug Administration</x:v>
      </x:c>
      <x:c r="D32" s="27" t="str">
        <x:v>Agency literature review</x:v>
      </x:c>
      <x:c r="E32" s="27" t="str">
        <x:v>Cancer review covers 100 kHz–6 GHz, main searches through 2018 with relevant updates through August 2019.</x:v>
      </x:c>
      <x:c r="F32" s="27" t="str">
        <x:v>113-page report examined selectively; cannot alone resolve later literature, higher frequencies or non-cancer outcomes.</x:v>
      </x:c>
      <x:c r="G32" s="27" t="str">
        <x:v>Selected text</x:v>
      </x:c>
      <x:c r="H32" s="39" t="str">
        <x:f>HYPERLINK("https://www.fda.gov/media/135043/download","https://www.fda.gov/media/135043/download")</x:f>
        <x:v>https://www.fda.gov/media/135043/download</x:v>
      </x:c>
    </x:row>
    <x:row r="33" ht="54" customHeight="1">
      <x:c r="A33" s="29" t="str">
        <x:v>EMF-028</x:v>
      </x:c>
      <x:c r="B33" s="25" t="str">
        <x:v>Public health</x:v>
      </x:c>
      <x:c r="C33" s="25" t="str">
        <x:v>Facts About Cell Phones and Your Health.
Website: Centers for Disease Control and Prevention</x:v>
      </x:c>
      <x:c r="D33" s="25" t="str">
        <x:v>Agency guidance</x:v>
      </x:c>
      <x:c r="E33" s="25" t="str">
        <x:v>CDC presents basic cell-phone exposure and health information.</x:v>
      </x:c>
      <x:c r="F33" s="25" t="str">
        <x:v>A public fact page is not a systematic synthesis of every endpoint.</x:v>
      </x:c>
      <x:c r="G33" s="25" t="str">
        <x:v>Excerpt / metadata</x:v>
      </x:c>
      <x:c r="H33" s="38" t="str">
        <x:f>HYPERLINK("https://www.cdc.gov/radiation-health/data-research/facts-stats/cell-phones.html","https://www.cdc.gov/radiation-health/data-research/facts-stats/cell-phones.html")</x:f>
        <x:v>https://www.cdc.gov/radiation-health/data-research/facts-stats/cell-phones.html</x:v>
      </x:c>
    </x:row>
    <x:row r="34" ht="54" customHeight="1">
      <x:c r="A34" s="30" t="str">
        <x:v>EMF-029</x:v>
      </x:c>
      <x:c r="B34" s="27" t="str">
        <x:v>Public health</x:v>
      </x:c>
      <x:c r="C34" s="27" t="str">
        <x:v>Electric &amp; Magnetic Fields.
Website: National Institute of Environmental Health Sciences</x:v>
      </x:c>
      <x:c r="D34" s="27" t="str">
        <x:v>Agency synthesis</x:v>
      </x:c>
      <x:c r="E34" s="27" t="str">
        <x:v>NIEHS explains electric and magnetic fields and the health research context.</x:v>
      </x:c>
      <x:c r="F34" s="27" t="str">
        <x:v>General descriptions do not establish exposure near a proposed facility.</x:v>
      </x:c>
      <x:c r="G34" s="27" t="str">
        <x:v>Excerpt / metadata</x:v>
      </x:c>
      <x:c r="H34" s="39" t="str">
        <x:f>HYPERLINK("https://www.niehs.nih.gov/health/topics/agents/emf","https://www.niehs.nih.gov/health/topics/agents/emf")</x:f>
        <x:v>https://www.niehs.nih.gov/health/topics/agents/emf</x:v>
      </x:c>
    </x:row>
    <x:row r="35" ht="68" customHeight="1">
      <x:c r="A35" s="29" t="str">
        <x:v>EMF-030</x:v>
      </x:c>
      <x:c r="B35" s="25" t="str">
        <x:v>Public health</x:v>
      </x:c>
      <x:c r="C35" s="25" t="str">
        <x:v>EMF Electric and Magnetic Fields Associated with the Use of Electric Power.
Website: National Institute of Environmental Health Sciences</x:v>
      </x:c>
      <x:c r="D35" s="25" t="str">
        <x:v>Agency technical booklet</x:v>
      </x:c>
      <x:c r="E35" s="25" t="str">
        <x:v>NIEHS booklet explains fields associated with electric power and research questions.</x:v>
      </x:c>
      <x:c r="F35" s="25" t="str">
        <x:v>Historical booklet needs current standards and newer evidence alongside it.</x:v>
      </x:c>
      <x:c r="G35" s="25" t="str">
        <x:v>Excerpt / metadata</x:v>
      </x:c>
      <x:c r="H35" s="38" t="str">
        <x:f>HYPERLINK("https://www.niehs.nih.gov/sites/default/files/health/materials/electric_and_magnetic_fields_associated_with_the_use_of_electric_power_questions_and_answers_english_508.pdf","https://www.niehs.nih.gov/sites/default/files/health/materials/electric_and_magnetic_fields_associated_with_the_use_of_electric_power_questions_and_answers_english_508.pdf")</x:f>
        <x:v>https://www.niehs.nih.gov/sites/default/files/health/materials/electric_and_magnetic_fields_associated_with_the_use_of_electric_power_questions_and_answers_english_508.pdf</x:v>
      </x:c>
    </x:row>
    <x:row r="36" ht="54" customHeight="1">
      <x:c r="A36" s="30" t="str">
        <x:v>EMF-031</x:v>
      </x:c>
      <x:c r="B36" s="27" t="str">
        <x:v>Public health</x:v>
      </x:c>
      <x:c r="C36" s="27" t="str">
        <x:v>Radiation: Electromagnetic fields.
Website: World Health Organization</x:v>
      </x:c>
      <x:c r="D36" s="27" t="str">
        <x:v>Agency guidance</x:v>
      </x:c>
      <x:c r="E36" s="27" t="str">
        <x:v>WHO Q&amp;A explains EMF exposures and the limits of existing evidence.</x:v>
      </x:c>
      <x:c r="F36" s="27" t="str">
        <x:v>Page predates several recent reviews and should not be called a new WHO assessment.</x:v>
      </x:c>
      <x:c r="G36" s="27" t="str">
        <x:v>Excerpt / metadata</x:v>
      </x:c>
      <x:c r="H36" s="39" t="str">
        <x:f>HYPERLINK("https://www.who.int/news-room/questions-and-answers/item/radiation-electromagnetic-fields","https://www.who.int/news-room/questions-and-answers/item/radiation-electromagnetic-fields")</x:f>
        <x:v>https://www.who.int/news-room/questions-and-answers/item/radiation-electromagnetic-fields</x:v>
      </x:c>
    </x:row>
    <x:row r="37" ht="54" customHeight="1">
      <x:c r="A37" s="29" t="str">
        <x:v>EMF-032</x:v>
      </x:c>
      <x:c r="B37" s="25" t="str">
        <x:v>ELF health</x:v>
      </x:c>
      <x:c r="C37" s="25" t="str">
        <x:v>Extremely Low Frequency Fields. 2007.
Website: World Health Organization</x:v>
      </x:c>
      <x:c r="D37" s="25" t="str">
        <x:v>Scientific monograph</x:v>
      </x:c>
      <x:c r="E37" s="25" t="str">
        <x:v>WHO EHC 238 synthesizes extremely-low-frequency health evidence and research needs.</x:v>
      </x:c>
      <x:c r="F37" s="25" t="str">
        <x:v>Published in 2007; later studies and current standards need separate review.</x:v>
      </x:c>
      <x:c r="G37" s="25" t="str">
        <x:v>Excerpt / metadata</x:v>
      </x:c>
      <x:c r="H37" s="38" t="str">
        <x:f>HYPERLINK("https://www.who.int/publications/i/item/9789241572385","https://www.who.int/publications/i/item/9789241572385")</x:f>
        <x:v>https://www.who.int/publications/i/item/9789241572385</x:v>
      </x:c>
    </x:row>
    <x:row r="38" ht="96" customHeight="1">
      <x:c r="A38" s="30" t="str">
        <x:v>EMF-033</x:v>
      </x:c>
      <x:c r="B38" s="27" t="str">
        <x:v>ELF health</x:v>
      </x:c>
      <x:c r="C38" s="27" t="str">
        <x:v>IARC Publications Website - Non-ionizing Radiation, Part 1: Static and Extremely Low-frequency (ELF) Electric and Magnetic Fields. 2002.
Website: International Agency for Research on Cancer</x:v>
      </x:c>
      <x:c r="D38" s="27" t="str">
        <x:v>Hazard monograph</x:v>
      </x:c>
      <x:c r="E38" s="27" t="str">
        <x:v>IARC Volume 80 evaluates static and ELF electric and magnetic fields.</x:v>
      </x:c>
      <x:c r="F38" s="27" t="str">
        <x:v>Group 2B for ELF magnetic fields is a hazard category, not a property-specific risk prediction.</x:v>
      </x:c>
      <x:c r="G38" s="27" t="str">
        <x:v>Excerpt / metadata</x:v>
      </x:c>
      <x:c r="H38" s="39" t="str">
        <x:f>HYPERLINK("https://publications.iarc.who.int/Book-And-Report-Series/Iarc-Monographs-On-The-Identification-Of-Carcinogenic-Hazards-To-Humans/Non-ionizing-Radiation-Part-1-Static-And-Extremely-Low-frequency-ELF-Electric-And-Magnetic-Fields-2002","https://publications.iarc.who.int/Book-And-Report-Series/Iarc-Monographs-On-The-Identification-Of-Carcinogenic-Hazards-To-Humans/Non-ionizing-Radiation-Part-1-Static-And-Extremely-Low-frequency-ELF-Electric-And-Magnetic-Fields-2002")</x:f>
        <x:v>https://publications.iarc.who.int/Book-And-Report-Series/Iarc-Monographs-On-The-Identification-Of-Carcinogenic-Hazards-To-Humans/Non-ionizing-Radiation-Part-1-Static-And-Extremely-Low-frequency-ELF-Electric-And-Magnetic-Fields-2002</x:v>
      </x:c>
    </x:row>
    <x:row r="39" ht="82" customHeight="1">
      <x:c r="A39" s="29" t="str">
        <x:v>EMF-034</x:v>
      </x:c>
      <x:c r="B39" s="25" t="str">
        <x:v>RF cancer</x:v>
      </x:c>
      <x:c r="C39" s="25" t="str">
        <x:v>IARC Publications Website - Non-ionizing Radiation, Part 2: Radiofrequency Electromagnetic Fields. 2013.
Website: International Agency for Research on Cancer</x:v>
      </x:c>
      <x:c r="D39" s="25" t="str">
        <x:v>Hazard monograph</x:v>
      </x:c>
      <x:c r="E39" s="25" t="str">
        <x:v>IARC Volume 102 evaluates RF carcinogenic hazard, including epidemiological and experimental evidence.</x:v>
      </x:c>
      <x:c r="F39" s="25" t="str">
        <x:v>2013 publication reflects a 2011 evaluation; it is not a 2026 quantitative assessment.</x:v>
      </x:c>
      <x:c r="G39" s="25" t="str">
        <x:v>Excerpt / metadata</x:v>
      </x:c>
      <x:c r="H39" s="38" t="str">
        <x:f>HYPERLINK("https://publications.iarc.who.int/126","https://publications.iarc.who.int/126")</x:f>
        <x:v>https://publications.iarc.who.int/126</x:v>
      </x:c>
    </x:row>
    <x:row r="40" ht="166" customHeight="1">
      <x:c r="A40" s="30" t="str">
        <x:v>EMF-035</x:v>
      </x:c>
      <x:c r="B40" s="27" t="str">
        <x:v>RF cancer</x:v>
      </x:c>
      <x:c r="C40" s="27" t="str">
        <x:v>Ken Karipidis, Dan Baaken, Tom Loney, Maria Blettner, Chris Brzozek, Mark Elwood, Clement Narh, Nicola Orsini, Martin Röösli, Marilia Silva Paulo, Susanna Lagorio. The effect of exposure to radiofrequency fields on cancer risk in the general and working population: A systematic review of human observational studies - Part I: Most researched outcomes. Environment International. 2024. DOI: 10.1016/j.envint.2024.108983.
Website: PubMed, U.S. National Library of Medicine</x:v>
      </x:c>
      <x:c r="D40" s="27" t="str">
        <x:v>Systematic review</x:v>
      </x:c>
      <x:c r="E40" s="27" t="str">
        <x:v>2024 human-cancer review included 63 articles. Phone use was not associated with increased glioma, meningioma or acoustic-neuroma risk in the principal pooled comparisons.</x:v>
      </x:c>
      <x:c r="F40" s="27" t="str">
        <x:v>Exposure misclassification, latency, selection, and endpoint-specific certainty remain important. Read the new critique and author response indexed here.</x:v>
      </x:c>
      <x:c r="G40" s="27" t="str">
        <x:v>Abstract</x:v>
      </x:c>
      <x:c r="H40" s="39" t="str">
        <x:f>HYPERLINK("https://pubmed.ncbi.nlm.nih.gov/39241333/","https://pubmed.ncbi.nlm.nih.gov/39241333/")</x:f>
        <x:v>https://pubmed.ncbi.nlm.nih.gov/39241333/</x:v>
      </x:c>
    </x:row>
    <x:row r="41" ht="124" customHeight="1">
      <x:c r="A41" s="29" t="str">
        <x:v>EMF-036</x:v>
      </x:c>
      <x:c r="B41" s="25" t="str">
        <x:v>RF cancer</x:v>
      </x:c>
      <x:c r="C41" s="25" t="str">
        <x:v>The effect of exposure to radiofrequency fields on cancer risk in the general and working population: A systematic review of human observational studies - Part II: Less researched outcomes. Environ Int. 2025. DOI: 10.1016/j.envint.2025.109274.
Website: PubMed, U.S. National Library of Medicine</x:v>
      </x:c>
      <x:c r="D41" s="25" t="str">
        <x:v>Systematic review</x:v>
      </x:c>
      <x:c r="E41" s="25" t="str">
        <x:v>26 articles; pooled mobile-phone comparisons did not show increased leukemia, non-Hodgkin lymphoma or thyroid cancer. Authors rated phone evidence low certainty and occupational evidence very low certainty.</x:v>
      </x:c>
      <x:c r="F41" s="25" t="str">
        <x:v>Few studies and weak exposure characterization, especially occupationally. Fixed-transmitter evidence and dose-response data were insufficient. Findings do not establish absence of all RF cancer risks.</x:v>
      </x:c>
      <x:c r="G41" s="25" t="str">
        <x:v>Abstract</x:v>
      </x:c>
      <x:c r="H41" s="38" t="str">
        <x:f>HYPERLINK("https://pubmed.ncbi.nlm.nih.gov/39904670/","https://pubmed.ncbi.nlm.nih.gov/39904670/")</x:f>
        <x:v>https://pubmed.ncbi.nlm.nih.gov/39904670/</x:v>
      </x:c>
    </x:row>
    <x:row r="42" ht="96" customHeight="1">
      <x:c r="A42" s="30" t="str">
        <x:v>EMF-037</x:v>
      </x:c>
      <x:c r="B42" s="27" t="str">
        <x:v>RF cancer</x:v>
      </x:c>
      <x:c r="C42" s="27" t="str">
        <x:v>Feychting M et al.. Mobile phone use and brain tumour risk - COSMOS, a prospective cohort study. Environment International. 2024. DOI: 10.1016/j.envint.2024.108552.
Website: PubMed, U.S. National Library of Medicine</x:v>
      </x:c>
      <x:c r="D42" s="27" t="str">
        <x:v>Prospective cohort</x:v>
      </x:c>
      <x:c r="E42" s="27" t="str">
        <x:v>COSMOS found no increased risk of three studied brain tumors with cumulative call time in 264,574 adults.</x:v>
      </x:c>
      <x:c r="F42" s="27" t="str">
        <x:v>Median prospective follow-up 7.12 years; rare outcomes and exposure error limit precision; prior-use duration is not follow-up duration.</x:v>
      </x:c>
      <x:c r="G42" s="27" t="str">
        <x:v>Selected text</x:v>
      </x:c>
      <x:c r="H42" s="39" t="str">
        <x:f>HYPERLINK("https://pubmed.ncbi.nlm.nih.gov/38458118/","https://pubmed.ncbi.nlm.nih.gov/38458118/")</x:f>
        <x:v>https://pubmed.ncbi.nlm.nih.gov/38458118/</x:v>
      </x:c>
    </x:row>
    <x:row r="43" ht="68" customHeight="1">
      <x:c r="A43" s="29" t="str">
        <x:v>EMF-038</x:v>
      </x:c>
      <x:c r="B43" s="25" t="str">
        <x:v>RF cancer</x:v>
      </x:c>
      <x:c r="C43" s="25" t="str">
        <x:v>Cellular Telephone Use and the Risk of Brain Tumors: Update of the UK Million Women Study. 2022.
Website: PubMed, U.S. National Library of Medicine</x:v>
      </x:c>
      <x:c r="D43" s="25" t="str">
        <x:v>Prospective cohort</x:v>
      </x:c>
      <x:c r="E43" s="25" t="str">
        <x:v>UK Million Women Study updates prospective cell-phone and brain-tumor evidence.</x:v>
      </x:c>
      <x:c r="F43" s="25" t="str">
        <x:v>Female cohort and exposure self-report restrict generalization; full results were not extracted.</x:v>
      </x:c>
      <x:c r="G43" s="25" t="str">
        <x:v>Limited review</x:v>
      </x:c>
      <x:c r="H43" s="38" t="str">
        <x:f>HYPERLINK("https://pubmed.ncbi.nlm.nih.gov/35350069/","https://pubmed.ncbi.nlm.nih.gov/35350069/")</x:f>
        <x:v>https://pubmed.ncbi.nlm.nih.gov/35350069/</x:v>
      </x:c>
    </x:row>
    <x:row r="44" ht="110" customHeight="1">
      <x:c r="A44" s="30" t="str">
        <x:v>EMF-039</x:v>
      </x:c>
      <x:c r="B44" s="27" t="str">
        <x:v>RF cancer</x:v>
      </x:c>
      <x:c r="C44" s="27" t="str">
        <x:v>INTERPHONE Study Group. Brain tumour risk in relation to mobile telephone use: results of the INTERPHONE international case-control study. International Journal of Epidemiology. 2010. DOI: 10.1093/ije/dyq079.
Website: PubMed, U.S. National Library of Medicine</x:v>
      </x:c>
      <x:c r="D44" s="27" t="str">
        <x:v>Case-control</x:v>
      </x:c>
      <x:c r="E44" s="27" t="str">
        <x:v>INTERPHONE found no overall increased glioma or meningioma risk, with a signal in the heaviest-use category.</x:v>
      </x:c>
      <x:c r="F44" s="27" t="str">
        <x:v>Recall, selection and implausible reported usage prevent a straightforward causal reading of the highest category.</x:v>
      </x:c>
      <x:c r="G44" s="27" t="str">
        <x:v>Abstract</x:v>
      </x:c>
      <x:c r="H44" s="39" t="str">
        <x:f>HYPERLINK("https://pubmed.ncbi.nlm.nih.gov/20483835/","https://pubmed.ncbi.nlm.nih.gov/20483835/")</x:f>
        <x:v>https://pubmed.ncbi.nlm.nih.gov/20483835/</x:v>
      </x:c>
    </x:row>
    <x:row r="45" ht="82" customHeight="1">
      <x:c r="A45" s="29" t="str">
        <x:v>EMF-040</x:v>
      </x:c>
      <x:c r="B45" s="25" t="str">
        <x:v>RF cancer</x:v>
      </x:c>
      <x:c r="C45" s="25" t="str">
        <x:v>Acoustic neuroma risk in relation to mobile telephone use: results of the INTERPHONE international case-control study. 2011.
Website: PubMed, U.S. National Library of Medicine</x:v>
      </x:c>
      <x:c r="D45" s="25" t="str">
        <x:v>Case-control</x:v>
      </x:c>
      <x:c r="E45" s="25" t="str">
        <x:v>INTERPHONE acoustic-neuroma analysis evaluates duration and cumulative call-time categories.</x:v>
      </x:c>
      <x:c r="F45" s="25" t="str">
        <x:v>High-exposure subgroups and retrospective exposure need careful interpretation.</x:v>
      </x:c>
      <x:c r="G45" s="25" t="str">
        <x:v>Excerpt / metadata</x:v>
      </x:c>
      <x:c r="H45" s="38" t="str">
        <x:f>HYPERLINK("https://pubmed.ncbi.nlm.nih.gov/21862434/","https://pubmed.ncbi.nlm.nih.gov/21862434/")</x:f>
        <x:v>https://pubmed.ncbi.nlm.nih.gov/21862434/</x:v>
      </x:c>
    </x:row>
    <x:row r="46" ht="82" customHeight="1">
      <x:c r="A46" s="30" t="str">
        <x:v>EMF-041</x:v>
      </x:c>
      <x:c r="B46" s="27" t="str">
        <x:v>RF cancer</x:v>
      </x:c>
      <x:c r="C46" s="27" t="str">
        <x:v>Risk of brain tumours in relation to estimated RF dose from mobile phones: results from five Interphone countries. 2011.
Website: PubMed, U.S. National Library of Medicine</x:v>
      </x:c>
      <x:c r="D46" s="27" t="str">
        <x:v>Dose-based case-control</x:v>
      </x:c>
      <x:c r="E46" s="27" t="str">
        <x:v>Uses estimated absorbed RF dose at tumor location in five INTERPHONE countries.</x:v>
      </x:c>
      <x:c r="F46" s="27" t="str">
        <x:v>Model assumptions and retrospective usage still affect dose estimates.</x:v>
      </x:c>
      <x:c r="G46" s="27" t="str">
        <x:v>Excerpt / metadata</x:v>
      </x:c>
      <x:c r="H46" s="39" t="str">
        <x:f>HYPERLINK("https://pubmed.ncbi.nlm.nih.gov/21659469/","https://pubmed.ncbi.nlm.nih.gov/21659469/")</x:f>
        <x:v>https://pubmed.ncbi.nlm.nih.gov/21659469/</x:v>
      </x:c>
    </x:row>
    <x:row r="47" ht="68" customHeight="1">
      <x:c r="A47" s="29" t="str">
        <x:v>EMF-042</x:v>
      </x:c>
      <x:c r="B47" s="25" t="str">
        <x:v>Measurement</x:v>
      </x:c>
      <x:c r="C47" s="25" t="str">
        <x:v>Estimation of RF energy absorbed in the brain from mobile phones in the Interphone Study. 2011.
Website: PubMed, U.S. National Library of Medicine</x:v>
      </x:c>
      <x:c r="D47" s="25" t="str">
        <x:v>Dosimetry methods</x:v>
      </x:c>
      <x:c r="E47" s="25" t="str">
        <x:v>Develops estimated RF energy absorption for INTERPHONE analyses.</x:v>
      </x:c>
      <x:c r="F47" s="25" t="str">
        <x:v>Estimated dose is not directly measured historical tissue dose.</x:v>
      </x:c>
      <x:c r="G47" s="25" t="str">
        <x:v>Excerpt / metadata</x:v>
      </x:c>
      <x:c r="H47" s="38" t="str">
        <x:f>HYPERLINK("https://pubmed.ncbi.nlm.nih.gov/21659468/","https://pubmed.ncbi.nlm.nih.gov/21659468/")</x:f>
        <x:v>https://pubmed.ncbi.nlm.nih.gov/21659468/</x:v>
      </x:c>
    </x:row>
    <x:row r="48" ht="68" customHeight="1">
      <x:c r="A48" s="30" t="str">
        <x:v>EMF-043</x:v>
      </x:c>
      <x:c r="B48" s="27" t="str">
        <x:v>RF cancer</x:v>
      </x:c>
      <x:c r="C48" s="27" t="str">
        <x:v>Mobile phones, cordless phones and the risk for brain tumours. 2009.
Website: PubMed, U.S. National Library of Medicine</x:v>
      </x:c>
      <x:c r="D48" s="27" t="str">
        <x:v>Case-control synthesis</x:v>
      </x:c>
      <x:c r="E48" s="27" t="str">
        <x:v>Swedish research reports elevated estimates in some long-term and ipsilateral phone-use categories.</x:v>
      </x:c>
      <x:c r="F48" s="27" t="str">
        <x:v>Retrospective reporting, selection and subgroup analyses must be assessed against cohort evidence.</x:v>
      </x:c>
      <x:c r="G48" s="27" t="str">
        <x:v>Excerpt / metadata</x:v>
      </x:c>
      <x:c r="H48" s="39" t="str">
        <x:f>HYPERLINK("https://pubmed.ncbi.nlm.nih.gov/19513546/","https://pubmed.ncbi.nlm.nih.gov/19513546/")</x:f>
        <x:v>https://pubmed.ncbi.nlm.nih.gov/19513546/</x:v>
      </x:c>
    </x:row>
    <x:row r="49" ht="82" customHeight="1">
      <x:c r="A49" s="29" t="str">
        <x:v>EMF-044</x:v>
      </x:c>
      <x:c r="B49" s="25" t="str">
        <x:v>RF cancer</x:v>
      </x:c>
      <x:c r="C49" s="25" t="str">
        <x:v>Mobile phone use and the risk for malignant brain tumors: a case-control study on deceased cases and controls. 2010.
Website: PubMed, U.S. National Library of Medicine</x:v>
      </x:c>
      <x:c r="D49" s="25" t="str">
        <x:v>Case-control</x:v>
      </x:c>
      <x:c r="E49" s="25" t="str">
        <x:v>Evaluates malignant brain tumors using deceased cases and controls.</x:v>
      </x:c>
      <x:c r="F49" s="25" t="str">
        <x:v>Proxy exposure reports and control selection can introduce additional bias.</x:v>
      </x:c>
      <x:c r="G49" s="25" t="str">
        <x:v>Excerpt / metadata</x:v>
      </x:c>
      <x:c r="H49" s="38" t="str">
        <x:f>HYPERLINK("https://pubmed.ncbi.nlm.nih.gov/20551697/","https://pubmed.ncbi.nlm.nih.gov/20551697/")</x:f>
        <x:v>https://pubmed.ncbi.nlm.nih.gov/20551697/</x:v>
      </x:c>
    </x:row>
    <x:row r="50" ht="110" customHeight="1">
      <x:c r="A50" s="30" t="str">
        <x:v>EMF-045</x:v>
      </x:c>
      <x:c r="B50" s="27" t="str">
        <x:v>Scientific debate</x:v>
      </x:c>
      <x:c r="C50" s="27" t="str">
        <x:v>Joel M Moskowitz et al.. COSMOS: A methodologically-flawed cohort study of the health effects from exposure to radiofrequency radiation from mobile phone use. Environ Int. 2024. DOI: 10.1016/j.envint.2024.108807.
Website: PubMed, U.S. National Library of Medicine</x:v>
      </x:c>
      <x:c r="D50" s="27" t="str">
        <x:v>Critique</x:v>
      </x:c>
      <x:c r="E50" s="27" t="str">
        <x:v>Published critique challenges the COSMOS methodology.</x:v>
      </x:c>
      <x:c r="F50" s="27" t="str">
        <x:v>Critique is not a new independent cohort; full text is needed to judge individual arguments.</x:v>
      </x:c>
      <x:c r="G50" s="27" t="str">
        <x:v>Selected text</x:v>
      </x:c>
      <x:c r="H50" s="39" t="str">
        <x:f>HYPERLINK("https://pubmed.ncbi.nlm.nih.gov/38936068/","https://pubmed.ncbi.nlm.nih.gov/38936068/")</x:f>
        <x:v>https://pubmed.ncbi.nlm.nih.gov/38936068/</x:v>
      </x:c>
    </x:row>
    <x:row r="51" ht="82" customHeight="1">
      <x:c r="A51" s="29" t="str">
        <x:v>EMF-046</x:v>
      </x:c>
      <x:c r="B51" s="25" t="str">
        <x:v>Scientific debate</x:v>
      </x:c>
      <x:c r="C51" s="25" t="str">
        <x:v>Response to the Letter to the Editor regarding "Mobile phone use and brain tumour risk - COSMOS, a prospective cohort study". 2024.
Website: PubMed, U.S. National Library of Medicine</x:v>
      </x:c>
      <x:c r="D51" s="25" t="str">
        <x:v>Author response</x:v>
      </x:c>
      <x:c r="E51" s="25" t="str">
        <x:v>2024 response addresses a letter concerning COSMOS.</x:v>
      </x:c>
      <x:c r="F51" s="25" t="str">
        <x:v>No independent replication; read the specific criticism and reply together.</x:v>
      </x:c>
      <x:c r="G51" s="25" t="str">
        <x:v>Excerpt / metadata</x:v>
      </x:c>
      <x:c r="H51" s="38" t="str">
        <x:f>HYPERLINK("https://pubmed.ncbi.nlm.nih.gov/38663236/","https://pubmed.ncbi.nlm.nih.gov/38663236/")</x:f>
        <x:v>https://pubmed.ncbi.nlm.nih.gov/38663236/</x:v>
      </x:c>
    </x:row>
    <x:row r="52" ht="82" customHeight="1">
      <x:c r="A52" s="30" t="str">
        <x:v>EMF-047</x:v>
      </x:c>
      <x:c r="B52" s="27" t="str">
        <x:v>Scientific debate</x:v>
      </x:c>
      <x:c r="C52" s="27" t="str">
        <x:v>Response to the letter to the editor regarding "Mobile phone use and brain tumour risk - COSMOS, a prospective cohort study". 2024.
Website: PubMed, U.S. National Library of Medicine</x:v>
      </x:c>
      <x:c r="D52" s="27" t="str">
        <x:v>Author response</x:v>
      </x:c>
      <x:c r="E52" s="27" t="str">
        <x:v>Second 2024 response concerns COSMOS interpretation or methodology.</x:v>
      </x:c>
      <x:c r="F52" s="27" t="str">
        <x:v>Do not count correspondence as a separate epidemiological population.</x:v>
      </x:c>
      <x:c r="G52" s="27" t="str">
        <x:v>Excerpt / metadata</x:v>
      </x:c>
      <x:c r="H52" s="39" t="str">
        <x:f>HYPERLINK("https://pubmed.ncbi.nlm.nih.gov/38870580/","https://pubmed.ncbi.nlm.nih.gov/38870580/")</x:f>
        <x:v>https://pubmed.ncbi.nlm.nih.gov/38870580/</x:v>
      </x:c>
    </x:row>
    <x:row r="53" ht="82" customHeight="1">
      <x:c r="A53" s="29" t="str">
        <x:v>EMF-048</x:v>
      </x:c>
      <x:c r="B53" s="25" t="str">
        <x:v>Scientific debate</x:v>
      </x:c>
      <x:c r="C53" s="25" t="str">
        <x:v>RE: Cellular Telephone Use and the Risk of Brain Tumors: Update of the UK Million Women Study. 2022.
Website: PubMed, U.S. National Library of Medicine</x:v>
      </x:c>
      <x:c r="D53" s="25" t="str">
        <x:v>Correspondence</x:v>
      </x:c>
      <x:c r="E53" s="25" t="str">
        <x:v>Letter concerns interpretation of the UK Million Women Study update.</x:v>
      </x:c>
      <x:c r="F53" s="25" t="str">
        <x:v>Correspondence should not substitute for the cohort data.</x:v>
      </x:c>
      <x:c r="G53" s="25" t="str">
        <x:v>Excerpt / metadata</x:v>
      </x:c>
      <x:c r="H53" s="38" t="str">
        <x:f>HYPERLINK("https://pubmed.ncbi.nlm.nih.gov/35703943/","https://pubmed.ncbi.nlm.nih.gov/35703943/")</x:f>
        <x:v>https://pubmed.ncbi.nlm.nih.gov/35703943/</x:v>
      </x:c>
    </x:row>
    <x:row r="54" ht="82" customHeight="1">
      <x:c r="A54" s="30" t="str">
        <x:v>EMF-049</x:v>
      </x:c>
      <x:c r="B54" s="27" t="str">
        <x:v>Scientific debate</x:v>
      </x:c>
      <x:c r="C54" s="27" t="str">
        <x:v>RE: Cellular Telephone Use and the Risk of Brain Tumors: Update of the UK Million Women Study. 2022.
Website: PubMed, U.S. National Library of Medicine</x:v>
      </x:c>
      <x:c r="D54" s="27" t="str">
        <x:v>Correspondence</x:v>
      </x:c>
      <x:c r="E54" s="27" t="str">
        <x:v>Additional correspondence on the UK Million Women Study.</x:v>
      </x:c>
      <x:c r="F54" s="27" t="str">
        <x:v>Full text needed to establish the argument; metadata alone cannot settle it.</x:v>
      </x:c>
      <x:c r="G54" s="27" t="str">
        <x:v>Excerpt / metadata</x:v>
      </x:c>
      <x:c r="H54" s="39" t="str">
        <x:f>HYPERLINK("https://pubmed.ncbi.nlm.nih.gov/35703980/","https://pubmed.ncbi.nlm.nih.gov/35703980/")</x:f>
        <x:v>https://pubmed.ncbi.nlm.nih.gov/35703980/</x:v>
      </x:c>
    </x:row>
    <x:row r="55" ht="124" customHeight="1">
      <x:c r="A55" s="29" t="str">
        <x:v>EMF-050</x:v>
      </x:c>
      <x:c r="B55" s="25" t="str">
        <x:v>Children</x:v>
      </x:c>
      <x:c r="C55" s="25" t="str">
        <x:v>Castaño-Vinyals G, Sadetzki S, Vermeulen R et al.. Wireless phone use in childhood and adolescence and neuroepithelial brain tumours: Results from the international MOBI-Kids study. Environment International. 2022. DOI: 10.1016/j.envint.2021.107069.
Website: PubMed, U.S. National Library of Medicine</x:v>
      </x:c>
      <x:c r="D55" s="25" t="str">
        <x:v>Case-control</x:v>
      </x:c>
      <x:c r="E55" s="25" t="str">
        <x:v>MOBI-Kids recruited 899 brain-tumor cases aged 10–24 and 1910 appendicitis controls in 14 countries. Authors found no evidence of a causal association; downward odds trends were not interpreted as protection.</x:v>
      </x:c>
      <x:c r="F55" s="25" t="str">
        <x:v>Differential proxy recall, prodromal changes in phone use and residual confounding limit interpretation. Small increased risk cannot be excluded.</x:v>
      </x:c>
      <x:c r="G55" s="25" t="str">
        <x:v>Abstract</x:v>
      </x:c>
      <x:c r="H55" s="38" t="str">
        <x:f>HYPERLINK("https://pubmed.ncbi.nlm.nih.gov/34974237/","https://pubmed.ncbi.nlm.nih.gov/34974237/")</x:f>
        <x:v>https://pubmed.ncbi.nlm.nih.gov/34974237/</x:v>
      </x:c>
    </x:row>
    <x:row r="56" ht="82" customHeight="1">
      <x:c r="A56" s="30" t="str">
        <x:v>EMF-051</x:v>
      </x:c>
      <x:c r="B56" s="27" t="str">
        <x:v>Children</x:v>
      </x:c>
      <x:c r="C56" s="27" t="str">
        <x:v>Mobile phone use and brain tumors in children and adolescents: a multicenter case-control study. 2011.
Website: PubMed, U.S. National Library of Medicine</x:v>
      </x:c>
      <x:c r="D56" s="27" t="str">
        <x:v>Case-control</x:v>
      </x:c>
      <x:c r="E56" s="27" t="str">
        <x:v>CEFALO evaluates mobile-phone use in children and adolescents.</x:v>
      </x:c>
      <x:c r="F56" s="27" t="str">
        <x:v>Small exposed subgroups and long-latency disease constrain inference.</x:v>
      </x:c>
      <x:c r="G56" s="27" t="str">
        <x:v>Excerpt / metadata</x:v>
      </x:c>
      <x:c r="H56" s="39" t="str">
        <x:f>HYPERLINK("https://pubmed.ncbi.nlm.nih.gov/21795665/","https://pubmed.ncbi.nlm.nih.gov/21795665/")</x:f>
        <x:v>https://pubmed.ncbi.nlm.nih.gov/21795665/</x:v>
      </x:c>
    </x:row>
    <x:row r="57" ht="82" customHeight="1">
      <x:c r="A57" s="29" t="str">
        <x:v>EMF-052</x:v>
      </x:c>
      <x:c r="B57" s="25" t="str">
        <x:v>Scientific debate</x:v>
      </x:c>
      <x:c r="C57" s="25" t="str">
        <x:v>A critical analysis of the MOBI-Kids study of wireless phone use in childhood and adolescence and brain tumor risk. 2022.
Website: PubMed, U.S. National Library of Medicine</x:v>
      </x:c>
      <x:c r="D57" s="25" t="str">
        <x:v>Critique</x:v>
      </x:c>
      <x:c r="E57" s="25" t="str">
        <x:v>Published analysis challenges aspects of the MOBI-Kids design and interpretation.</x:v>
      </x:c>
      <x:c r="F57" s="25" t="str">
        <x:v>It is a methodological argument, not a new case series.</x:v>
      </x:c>
      <x:c r="G57" s="25" t="str">
        <x:v>Excerpt / metadata</x:v>
      </x:c>
      <x:c r="H57" s="38" t="str">
        <x:f>HYPERLINK("https://pubmed.ncbi.nlm.nih.gov/35567503/","https://pubmed.ncbi.nlm.nih.gov/35567503/")</x:f>
        <x:v>https://pubmed.ncbi.nlm.nih.gov/35567503/</x:v>
      </x:c>
    </x:row>
    <x:row r="58" ht="96" customHeight="1">
      <x:c r="A58" s="30" t="str">
        <x:v>EMF-053</x:v>
      </x:c>
      <x:c r="B58" s="27" t="str">
        <x:v>Children</x:v>
      </x:c>
      <x:c r="C58" s="27" t="str">
        <x:v>Impact of Radiofrequency Exposure From Mobile Phones on the Risk of Developing Brain Tumors in Korean and Japanese Adolescents: A MOBI-Kids Case-control Study. 2023.
Website: PubMed, U.S. National Library of Medicine</x:v>
      </x:c>
      <x:c r="D58" s="27" t="str">
        <x:v>Case-control</x:v>
      </x:c>
      <x:c r="E58" s="27" t="str">
        <x:v>Korean and Japanese MOBI-Kids analysis examines brain tumors and RF exposure.</x:v>
      </x:c>
      <x:c r="F58" s="27" t="str">
        <x:v>Overlap with the international study prevents treating both as independent evidence.</x:v>
      </x:c>
      <x:c r="G58" s="27" t="str">
        <x:v>Excerpt / metadata</x:v>
      </x:c>
      <x:c r="H58" s="39" t="str">
        <x:f>HYPERLINK("https://pubmed.ncbi.nlm.nih.gov/37331796/","https://pubmed.ncbi.nlm.nih.gov/37331796/")</x:f>
        <x:v>https://pubmed.ncbi.nlm.nih.gov/37331796/</x:v>
      </x:c>
    </x:row>
    <x:row r="59" ht="82" customHeight="1">
      <x:c r="A59" s="29" t="str">
        <x:v>EMF-054</x:v>
      </x:c>
      <x:c r="B59" s="25" t="str">
        <x:v>Measurement</x:v>
      </x:c>
      <x:c r="C59" s="25" t="str">
        <x:v>Estimation of RF and ELF dose by anatomical location in the brain from wireless phones in the MOBI-Kids study. 2022.
Website: PubMed, U.S. National Library of Medicine</x:v>
      </x:c>
      <x:c r="D59" s="25" t="str">
        <x:v>Dosimetry methods</x:v>
      </x:c>
      <x:c r="E59" s="25" t="str">
        <x:v>Estimates RF and ELF dose by brain location in MOBI-Kids.</x:v>
      </x:c>
      <x:c r="F59" s="25" t="str">
        <x:v>Modeled anatomy and device-use histories bring uncertainty.</x:v>
      </x:c>
      <x:c r="G59" s="25" t="str">
        <x:v>Excerpt / metadata</x:v>
      </x:c>
      <x:c r="H59" s="38" t="str">
        <x:f>HYPERLINK("https://pubmed.ncbi.nlm.nih.gov/35447435/","https://pubmed.ncbi.nlm.nih.gov/35447435/")</x:f>
        <x:v>https://pubmed.ncbi.nlm.nih.gov/35447435/</x:v>
      </x:c>
    </x:row>
    <x:row r="60" ht="96" customHeight="1">
      <x:c r="A60" s="30" t="str">
        <x:v>EMF-055</x:v>
      </x:c>
      <x:c r="B60" s="27" t="str">
        <x:v>Methods</x:v>
      </x:c>
      <x:c r="C60" s="27" t="str">
        <x:v>Impact of random and systematic recall errors and selection bias in case--control studies on mobile phone use and brain tumors in adolescents (CEFALO study). 2011.
Website: PubMed, U.S. National Library of Medicine</x:v>
      </x:c>
      <x:c r="D60" s="27" t="str">
        <x:v>Bias analysis</x:v>
      </x:c>
      <x:c r="E60" s="27" t="str">
        <x:v>CEFALO methodological analysis assesses random and systematic reporting errors and selection bias.</x:v>
      </x:c>
      <x:c r="F60" s="27" t="str">
        <x:v>Bias correction depends on assumptions and validation information.</x:v>
      </x:c>
      <x:c r="G60" s="27" t="str">
        <x:v>Excerpt / metadata</x:v>
      </x:c>
      <x:c r="H60" s="39" t="str">
        <x:f>HYPERLINK("https://pubmed.ncbi.nlm.nih.gov/21294138/","https://pubmed.ncbi.nlm.nih.gov/21294138/")</x:f>
        <x:v>https://pubmed.ncbi.nlm.nih.gov/21294138/</x:v>
      </x:c>
    </x:row>
    <x:row r="61" ht="110" customHeight="1">
      <x:c r="A61" s="29" t="str">
        <x:v>EMF-056</x:v>
      </x:c>
      <x:c r="B61" s="25" t="str">
        <x:v>Methods</x:v>
      </x:c>
      <x:c r="C61" s="25" t="str">
        <x:v>The MOBI-Kids Study Protocol: Challenges in Assessing Childhood and Adolescent Exposure to Electromagnetic Fields from Wireless Telecommunication Technologies and Possible Association with Brain Tumor Risk. 2014.
Website: PubMed, U.S. National Library of Medicine</x:v>
      </x:c>
      <x:c r="D61" s="25" t="str">
        <x:v>Study protocol</x:v>
      </x:c>
      <x:c r="E61" s="25" t="str">
        <x:v>MOBI-Kids protocol documents planned study and exposure methods.</x:v>
      </x:c>
      <x:c r="F61" s="25" t="str">
        <x:v>Protocol is not an outcome study; compare planned and reported analyses.</x:v>
      </x:c>
      <x:c r="G61" s="25" t="str">
        <x:v>Excerpt / metadata</x:v>
      </x:c>
      <x:c r="H61" s="38" t="str">
        <x:f>HYPERLINK("https://pubmed.ncbi.nlm.nih.gov/25295243/","https://pubmed.ncbi.nlm.nih.gov/25295243/")</x:f>
        <x:v>https://pubmed.ncbi.nlm.nih.gov/25295243/</x:v>
      </x:c>
    </x:row>
    <x:row r="62" ht="124" customHeight="1">
      <x:c r="A62" s="30" t="str">
        <x:v>EMF-057</x:v>
      </x:c>
      <x:c r="B62" s="27" t="str">
        <x:v>Children</x:v>
      </x:c>
      <x:c r="C62" s="27" t="str">
        <x:v>Foerster M, Thielens A, Joseph W, Eeftens M, Röösli M. A Prospective Cohort Study of Adolescents' Memory Performance and Individual Brain Dose of Microwave Radiation from Wireless Communication. Environmental Health Perspectives. 2018. DOI: 10.1289/EHP2427.
Website: PubMed, U.S. National Library of Medicine</x:v>
      </x:c>
      <x:c r="D62" s="27" t="str">
        <x:v>Prospective cohort</x:v>
      </x:c>
      <x:c r="E62" s="27" t="str">
        <x:v>Swiss adolescent cohort reported lower figural-memory scores with estimated brain RF dose; whole-sample interval included zero, while right-side-user and operator-data subgroup intervals did not.</x:v>
      </x:c>
      <x:c r="F62" s="27" t="str">
        <x:v>Modeled cumulative dose, subgroup selection, residual behavioral confounding and external replication matter. This is not evidence of generalized cognitive impairment.</x:v>
      </x:c>
      <x:c r="G62" s="27" t="str">
        <x:v>Indexed excerpt</x:v>
      </x:c>
      <x:c r="H62" s="39" t="str">
        <x:f>HYPERLINK("https://pubmed.ncbi.nlm.nih.gov/30044230/","https://pubmed.ncbi.nlm.nih.gov/30044230/")</x:f>
        <x:v>https://pubmed.ncbi.nlm.nih.gov/30044230/</x:v>
      </x:c>
    </x:row>
    <x:row r="63" ht="96" customHeight="1">
      <x:c r="A63" s="29" t="str">
        <x:v>EMF-058</x:v>
      </x:c>
      <x:c r="B63" s="25" t="str">
        <x:v>Children</x:v>
      </x:c>
      <x:c r="C63" s="25" t="str">
        <x:v>Memory performance, wireless communication and exposure to radiofrequency electromagnetic fields: A prospective cohort study in adolescents. 2015.
Website: PubMed, U.S. National Library of Medicine</x:v>
      </x:c>
      <x:c r="D63" s="25" t="str">
        <x:v>Prospective cohort</x:v>
      </x:c>
      <x:c r="E63" s="25" t="str">
        <x:v>Earlier adolescent cohort relates memory performance and wireless communication exposure.</x:v>
      </x:c>
      <x:c r="F63" s="25" t="str">
        <x:v>Possible overlap with later cohort reports needs checking.</x:v>
      </x:c>
      <x:c r="G63" s="25" t="str">
        <x:v>Excerpt / metadata</x:v>
      </x:c>
      <x:c r="H63" s="38" t="str">
        <x:f>HYPERLINK("https://pubmed.ncbi.nlm.nih.gov/26474271/","https://pubmed.ncbi.nlm.nih.gov/26474271/")</x:f>
        <x:v>https://pubmed.ncbi.nlm.nih.gov/26474271/</x:v>
      </x:c>
    </x:row>
    <x:row r="64" ht="68" customHeight="1">
      <x:c r="A64" s="30" t="str">
        <x:v>EMF-059</x:v>
      </x:c>
      <x:c r="B64" s="27" t="str">
        <x:v>Animal cancer</x:v>
      </x:c>
      <x:c r="C64" s="27" t="str">
        <x:v>National Toxicology Program. NTP Technical Report 595: 900 MHz RF exposure in rats. NTP Technical Report 595. 2018. DOI: 10.22427/NTP-TR-595.
Website: National Toxicology Program</x:v>
      </x:c>
      <x:c r="D64" s="27" t="str">
        <x:v>Chronic bioassay</x:v>
      </x:c>
      <x:c r="E64" s="27" t="str">
        <x:v>NTP TR-595 found carcinogenic evidence for heart schwannomas in male rats under its whole-body RF exposure conditions.</x:v>
      </x:c>
      <x:c r="F64" s="27" t="str">
        <x:v>Species, dose, whole-body exposure and schedule differ from typical human use.</x:v>
      </x:c>
      <x:c r="G64" s="27" t="str">
        <x:v>Selected text</x:v>
      </x:c>
      <x:c r="H64" s="39" t="str">
        <x:f>HYPERLINK("https://ntp.niehs.nih.gov/publications/reports/tr/tr595","https://ntp.niehs.nih.gov/publications/reports/tr/tr595")</x:f>
        <x:v>https://ntp.niehs.nih.gov/publications/reports/tr/tr595</x:v>
      </x:c>
    </x:row>
    <x:row r="65" ht="54" customHeight="1">
      <x:c r="A65" s="29" t="str">
        <x:v>EMF-060</x:v>
      </x:c>
      <x:c r="B65" s="25" t="str">
        <x:v>Animal cancer</x:v>
      </x:c>
      <x:c r="C65" s="25" t="str">
        <x:v>NTP Technical Report 596: 1,900 MHz RF exposure in mice. 2018.
Website: National Toxicology Program</x:v>
      </x:c>
      <x:c r="D65" s="25" t="str">
        <x:v>Chronic bioassay</x:v>
      </x:c>
      <x:c r="E65" s="25" t="str">
        <x:v>NTP TR-596 reports the parallel 1,900 MHz mouse experiments.</x:v>
      </x:c>
      <x:c r="F65" s="25" t="str">
        <x:v>Species and tumor findings must not be merged into the rat conclusion.</x:v>
      </x:c>
      <x:c r="G65" s="25" t="str">
        <x:v>Selected text</x:v>
      </x:c>
      <x:c r="H65" s="38" t="str">
        <x:f>HYPERLINK("https://ntp.niehs.nih.gov/publications/reports/tr/tr596","https://ntp.niehs.nih.gov/publications/reports/tr/tr596")</x:f>
        <x:v>https://ntp.niehs.nih.gov/publications/reports/tr/tr596</x:v>
      </x:c>
    </x:row>
    <x:row r="66" ht="138" customHeight="1">
      <x:c r="A66" s="30" t="str">
        <x:v>EMF-061</x:v>
      </x:c>
      <x:c r="B66" s="27" t="str">
        <x:v>Animal cancer</x:v>
      </x:c>
      <x:c r="C66" s="27" t="str">
        <x:v>Falcioni L et al.. Report of final results regarding brain and heart tumors in Sprague-Dawley rats exposed from prenatal life until natural death to mobile phone radiofrequency field representative of a 1.8 GHz GSM base station environmental emission. Environmental Research. 2018. DOI: 10.1016/j.envres.2018.01.037.
Website: PubMed, U.S. National Library of Medicine</x:v>
      </x:c>
      <x:c r="D66" s="27" t="str">
        <x:v>Chronic bioassay</x:v>
      </x:c>
      <x:c r="E66" s="27" t="str">
        <x:v>Ramazzini lifetime rat study found increased heart schwannomas in males at the highest tested field.</x:v>
      </x:c>
      <x:c r="F66" s="27" t="str">
        <x:v>Rare tumors, dose-response uncertainty and species extrapolation require review.</x:v>
      </x:c>
      <x:c r="G66" s="27" t="str">
        <x:v>Selected text</x:v>
      </x:c>
      <x:c r="H66" s="39" t="str">
        <x:f>HYPERLINK("https://pubmed.ncbi.nlm.nih.gov/29530389/","https://pubmed.ncbi.nlm.nih.gov/29530389/")</x:f>
        <x:v>https://pubmed.ncbi.nlm.nih.gov/29530389/</x:v>
      </x:c>
    </x:row>
    <x:row r="67" ht="110" customHeight="1">
      <x:c r="A67" s="29" t="str">
        <x:v>EMF-062</x:v>
      </x:c>
      <x:c r="B67" s="25" t="str">
        <x:v>Animal cancer</x:v>
      </x:c>
      <x:c r="C67" s="25" t="str">
        <x:v>Mevissen M et al.. Effects of radiofrequency electromagnetic field exposure on cancer in laboratory animal studies, a systematic review. Environment International. 2025. DOI: 10.1016/j.envint.2025.109482.
Website: PubMed, U.S. National Library of Medicine</x:v>
      </x:c>
      <x:c r="D67" s="25" t="str">
        <x:v>Systematic review</x:v>
      </x:c>
      <x:c r="E67" s="25" t="str">
        <x:v>2025 review rated evidence for male-rat glioma and heart schwannoma highly; many other outcomes had little evidence.</x:v>
      </x:c>
      <x:c r="F67" s="25" t="str">
        <x:v>A 2026 correction and methodological critiques must accompany it. Human risk extrapolation remains complex. Read with correction EMF-063.</x:v>
      </x:c>
      <x:c r="G67" s="25" t="str">
        <x:v>Abstract</x:v>
      </x:c>
      <x:c r="H67" s="38" t="str">
        <x:f>HYPERLINK("https://pubmed.ncbi.nlm.nih.gov/40339346/","https://pubmed.ncbi.nlm.nih.gov/40339346/")</x:f>
        <x:v>https://pubmed.ncbi.nlm.nih.gov/40339346/</x:v>
      </x:c>
    </x:row>
    <x:row r="68" ht="152" customHeight="1">
      <x:c r="A68" s="30" t="str">
        <x:v>EMF-063</x:v>
      </x:c>
      <x:c r="B68" s="27" t="str">
        <x:v>Scientific debate</x:v>
      </x:c>
      <x:c r="C68" s="27" t="str">
        <x:v>Meike Mevissen, Angélique Ducray, Jerrold M Ward, Annette Kopp-Schneider, James P McNamee, Andrew W Wood, Tania M Rivero, Kurt Straif. Corrigendum to "Effects of radiofrequency electromagnetic field exposure on cancer in laboratory animal studies, a systematic review" [Environ. Int. 199 (2025) 109482]. Environment International. 2026. DOI: 10.1016/j.envint.2026.110368.
Website: PubMed, U.S. National Library of Medicine</x:v>
      </x:c>
      <x:c r="D68" s="27" t="str">
        <x:v>Correction</x:v>
      </x:c>
      <x:c r="E68" s="27" t="str">
        <x:v>Corrected animal synthesis retains high-certainty male-rat glioma and heart-schwannoma judgments; updates counting and numerical details.</x:v>
      </x:c>
      <x:c r="F68" s="27" t="str">
        <x:v>Revised article and correction read through coauthor upload; supplementary spreadsheets not obtained or independently checked; human risk translation unresolved.</x:v>
      </x:c>
      <x:c r="G68" s="27" t="str">
        <x:v>Selected text</x:v>
      </x:c>
      <x:c r="H68" s="39" t="str">
        <x:f>HYPERLINK("https://pubmed.ncbi.nlm.nih.gov/42442967/","https://pubmed.ncbi.nlm.nih.gov/42442967/")</x:f>
        <x:v>https://pubmed.ncbi.nlm.nih.gov/42442967/</x:v>
      </x:c>
    </x:row>
    <x:row r="69" ht="124" customHeight="1">
      <x:c r="A69" s="29" t="str">
        <x:v>EMF-064</x:v>
      </x:c>
      <x:c r="B69" s="25" t="str">
        <x:v>Scientific debate</x:v>
      </x:c>
      <x:c r="C69" s="25" t="str">
        <x:v>Belenki D, Baaken D, Meyer F, Kuhne J. Commentary on the systematic review of radiofrequency field exposure and animal cancer by Mevissen et al. (2025) - Revisiting the evidence and aquantitative perspective. Environment International. 2026. DOI: 10.1016/j.envint.2026.110154.
Website: PubMed, U.S. National Library of Medicine</x:v>
      </x:c>
      <x:c r="D69" s="25" t="str">
        <x:v>Reanalysis commentary</x:v>
      </x:c>
      <x:c r="E69" s="25" t="str">
        <x:v>Quantitative reassessment assigns moderate heart and low brain cancer certainty.</x:v>
      </x:c>
      <x:c r="F69" s="25" t="str">
        <x:v>Abstract-level appraisal; code not independently rerun; synthesis overlaps underlying animal studies.</x:v>
      </x:c>
      <x:c r="G69" s="25" t="str">
        <x:v>Abstract</x:v>
      </x:c>
      <x:c r="H69" s="38" t="str">
        <x:f>HYPERLINK("https://pubmed.ncbi.nlm.nih.gov/41802968/","https://pubmed.ncbi.nlm.nih.gov/41802968/")</x:f>
        <x:v>https://pubmed.ncbi.nlm.nih.gov/41802968/</x:v>
      </x:c>
    </x:row>
    <x:row r="70" ht="110" customHeight="1">
      <x:c r="A70" s="30" t="str">
        <x:v>EMF-065</x:v>
      </x:c>
      <x:c r="B70" s="27" t="str">
        <x:v>Scientific debate</x:v>
      </x:c>
      <x:c r="C70" s="27" t="str">
        <x:v>Meike Mevissen et al.. Methodologically solid and analytically rigorous: the evaluations of our systematic review on RF-EMF and animal cancer are reliable. Environ Int. 2026. DOI: 10.1016/j.envint.2025.109962.
Website: PubMed, U.S. National Library of Medicine</x:v>
      </x:c>
      <x:c r="D70" s="27" t="str">
        <x:v>Author response</x:v>
      </x:c>
      <x:c r="E70" s="27" t="str">
        <x:v>Published author response defends the animal-cancer review's methods.</x:v>
      </x:c>
      <x:c r="F70" s="27" t="str">
        <x:v>No abstract; full letter content has not been established from metadata.</x:v>
      </x:c>
      <x:c r="G70" s="27" t="str">
        <x:v>Excerpt / metadata</x:v>
      </x:c>
      <x:c r="H70" s="39" t="str">
        <x:f>HYPERLINK("https://pubmed.ncbi.nlm.nih.gov/41372002/","https://pubmed.ncbi.nlm.nih.gov/41372002/")</x:f>
        <x:v>https://pubmed.ncbi.nlm.nih.gov/41372002/</x:v>
      </x:c>
    </x:row>
    <x:row r="71" ht="82" customHeight="1">
      <x:c r="A71" s="29" t="str">
        <x:v>EMF-066</x:v>
      </x:c>
      <x:c r="B71" s="25" t="str">
        <x:v>Animal cancer</x:v>
      </x:c>
      <x:c r="C71" s="25" t="str">
        <x:v>In Vivo Studies on Radiofrequency (100 kHz-300 GHz) Electromagnetic Field Exposure and Cancer: A Systematic Review. 2023.
Website: PubMed, U.S. National Library of Medicine</x:v>
      </x:c>
      <x:c r="D71" s="25" t="str">
        <x:v>Systematic review</x:v>
      </x:c>
      <x:c r="E71" s="25" t="str">
        <x:v>Pinto review examines in-vivo RF cancer evidence using different synthesis decisions.</x:v>
      </x:c>
      <x:c r="F71" s="25" t="str">
        <x:v>Differences in study selection and certainty assessment must be reconciled with Mevissen.</x:v>
      </x:c>
      <x:c r="G71" s="25" t="str">
        <x:v>Excerpt / metadata</x:v>
      </x:c>
      <x:c r="H71" s="38" t="str">
        <x:f>HYPERLINK("https://pubmed.ncbi.nlm.nih.gov/36767440/","https://pubmed.ncbi.nlm.nih.gov/36767440/")</x:f>
        <x:v>https://pubmed.ncbi.nlm.nih.gov/36767440/</x:v>
      </x:c>
    </x:row>
    <x:row r="72" ht="82" customHeight="1">
      <x:c r="A72" s="30" t="str">
        <x:v>EMF-067</x:v>
      </x:c>
      <x:c r="B72" s="27" t="str">
        <x:v>Animal cancer</x:v>
      </x:c>
      <x:c r="C72" s="27" t="str">
        <x:v>A Systematic Review on the In Vivo Studies on Radiofrequency (100 kHz-300 GHz) Electromagnetic Field Exposure and Co-Carcinogenesis. 2024.
Website: PubMed, U.S. National Library of Medicine</x:v>
      </x:c>
      <x:c r="D72" s="27" t="str">
        <x:v>Systematic review</x:v>
      </x:c>
      <x:c r="E72" s="27" t="str">
        <x:v>Review addresses RF with other carcinogenic exposures in animal models.</x:v>
      </x:c>
      <x:c r="F72" s="27" t="str">
        <x:v>Co-promotion designs do not directly estimate RF-only human risk.</x:v>
      </x:c>
      <x:c r="G72" s="27" t="str">
        <x:v>Excerpt / metadata</x:v>
      </x:c>
      <x:c r="H72" s="39" t="str">
        <x:f>HYPERLINK("https://pubmed.ncbi.nlm.nih.gov/39200630/","https://pubmed.ncbi.nlm.nih.gov/39200630/")</x:f>
        <x:v>https://pubmed.ncbi.nlm.nih.gov/39200630/</x:v>
      </x:c>
    </x:row>
    <x:row r="73" ht="82" customHeight="1">
      <x:c r="A73" s="29" t="str">
        <x:v>EMF-068</x:v>
      </x:c>
      <x:c r="B73" s="25" t="str">
        <x:v>Methods</x:v>
      </x:c>
      <x:c r="C73" s="25" t="str">
        <x:v>Effects of radiofrequency electromagnetic fields (RF EMF) on cancer in laboratory animal studies. 2022.
Website: PubMed, U.S. National Library of Medicine</x:v>
      </x:c>
      <x:c r="D73" s="25" t="str">
        <x:v>Review protocol</x:v>
      </x:c>
      <x:c r="E73" s="25" t="str">
        <x:v>Protocol describes planned eligibility and synthesis for the animal-cancer review.</x:v>
      </x:c>
      <x:c r="F73" s="25" t="str">
        <x:v>Protocol describes intentions, not results.</x:v>
      </x:c>
      <x:c r="G73" s="25" t="str">
        <x:v>Excerpt / metadata</x:v>
      </x:c>
      <x:c r="H73" s="38" t="str">
        <x:f>HYPERLINK("https://pubmed.ncbi.nlm.nih.gov/35091376/","https://pubmed.ncbi.nlm.nih.gov/35091376/")</x:f>
        <x:v>https://pubmed.ncbi.nlm.nih.gov/35091376/</x:v>
      </x:c>
    </x:row>
    <x:row r="74" ht="82" customHeight="1">
      <x:c r="A74" s="30" t="str">
        <x:v>EMF-069</x:v>
      </x:c>
      <x:c r="B74" s="27" t="str">
        <x:v>Scientific debate</x:v>
      </x:c>
      <x:c r="C74" s="27" t="str">
        <x:v>Study on experimental animals and cancer provides no reason to change ARPANSA’s assessment on the safety of wireless technology.
Website: Australian Radiation Protection and Nuclear Safety Agency</x:v>
      </x:c>
      <x:c r="D74" s="27" t="str">
        <x:v>Agency critique</x:v>
      </x:c>
      <x:c r="E74" s="27" t="str">
        <x:v>ARPANSA challenges the 2025 animal review's synthesis and certainty decisions.</x:v>
      </x:c>
      <x:c r="F74" s="27" t="str">
        <x:v>Regulatory assessment is a reasoned interpretation, not a new bioassay.</x:v>
      </x:c>
      <x:c r="G74" s="27" t="str">
        <x:v>Selected text</x:v>
      </x:c>
      <x:c r="H74" s="39" t="str">
        <x:f>HYPERLINK("https://www.arpansa.gov.au/study-experimental-animals-and-cancer-provides-no-reason-change-arpansas-assessment-safety-wireless-technology","https://www.arpansa.gov.au/study-experimental-animals-and-cancer-provides-no-reason-change-arpansas-assessment-safety-wireless-technology")</x:f>
        <x:v>https://www.arpansa.gov.au/study-experimental-animals-and-cancer-provides-no-reason-change-arpansas-assessment-safety-wireless-technology</x:v>
      </x:c>
    </x:row>
    <x:row r="75" ht="124" customHeight="1">
      <x:c r="A75" s="29" t="str">
        <x:v>EMF-070</x:v>
      </x:c>
      <x:c r="B75" s="25" t="str">
        <x:v>Scientific debate</x:v>
      </x:c>
      <x:c r="C75" s="25" t="str">
        <x:v>DORIS - Digitales Online Repositorium und Informations-System: Spotlight on "Effects of radiofrequency electromagnetic field exposure on cancer in laboratory animal studies : A systematic review" by Mevissen et al. in Environment International (2025). 2025.
Website: German Federal Office for Radiation Protection</x:v>
      </x:c>
      <x:c r="D75" s="25" t="str">
        <x:v>Agency assessment</x:v>
      </x:c>
      <x:c r="E75" s="25" t="str">
        <x:v>German BfS spotlight reviews the 2025 animal-cancer systematic review.</x:v>
      </x:c>
      <x:c r="F75" s="25" t="str">
        <x:v>Repository abstract and linked report have different review depths.</x:v>
      </x:c>
      <x:c r="G75" s="25" t="str">
        <x:v>Selected text</x:v>
      </x:c>
      <x:c r="H75" s="38" t="str">
        <x:f>HYPERLINK("https://doris.bfs.de/jspui/handle/urn%3Anbn%3Ade%3A0221-2025070953051","https://doris.bfs.de/jspui/handle/urn%3Anbn%3Ade%3A0221-2025070953051")</x:f>
        <x:v>https://doris.bfs.de/jspui/handle/urn%3Anbn%3Ade%3A0221-2025070953051</x:v>
      </x:c>
    </x:row>
    <x:row r="76" ht="138" customHeight="1">
      <x:c r="A76" s="30" t="str">
        <x:v>EMF-071</x:v>
      </x:c>
      <x:c r="B76" s="27" t="str">
        <x:v>Scientific debate</x:v>
      </x:c>
      <x:c r="C76" s="27" t="str">
        <x:v>DORIS - Digitales Online Repositorium und Informations-System: Spotlight on “In Vivo Studies on Radiofrequency (100 kHz–300 GHz) Electromagnetic Field Exposure and Cancer: A Systematic Review” by Pinto et al. in International Journal of Environmental Research and Public Health (2023). 2024.
Website: German Federal Office for Radiation Protection</x:v>
      </x:c>
      <x:c r="D76" s="27" t="str">
        <x:v>Agency assessment</x:v>
      </x:c>
      <x:c r="E76" s="27" t="str">
        <x:v>BfS spotlight evaluates the Pinto animal-cancer review.</x:v>
      </x:c>
      <x:c r="F76" s="27" t="str">
        <x:v>Assessment depends on the original studies and review methods.</x:v>
      </x:c>
      <x:c r="G76" s="27" t="str">
        <x:v>Excerpt / metadata</x:v>
      </x:c>
      <x:c r="H76" s="39" t="str">
        <x:f>HYPERLINK("https://doris.bfs.de/jspui/handle/urn%3Anbn%3Ade%3A0221-2024021441649","https://doris.bfs.de/jspui/handle/urn%3Anbn%3Ade%3A0221-2024021441649")</x:f>
        <x:v>https://doris.bfs.de/jspui/handle/urn%3Anbn%3Ade%3A0221-2024021441649</x:v>
      </x:c>
    </x:row>
    <x:row r="77" ht="138" customHeight="1">
      <x:c r="A77" s="29" t="str">
        <x:v>EMF-072</x:v>
      </x:c>
      <x:c r="B77" s="25" t="str">
        <x:v>Scientific debate</x:v>
      </x:c>
      <x:c r="C77" s="25" t="str">
        <x:v>DORIS - Digitales Online Repositorium und Informations-System: Spotlight on "The effect of exposure to radiofrequency fields on cancer risk in the general and working population: A systematic review of human observational studies – Part I: Most researched outcomes" by Karipidis et al. in Environment International (2024). 2025.
Website: German Federal Office for Radiation Protection</x:v>
      </x:c>
      <x:c r="D77" s="25" t="str">
        <x:v>Agency assessment</x:v>
      </x:c>
      <x:c r="E77" s="25" t="str">
        <x:v>BfS spotlight examines the 2024 human cancer systematic review.</x:v>
      </x:c>
      <x:c r="F77" s="25" t="str">
        <x:v>Full report needed before quoting specific judgments.</x:v>
      </x:c>
      <x:c r="G77" s="25" t="str">
        <x:v>Excerpt / metadata</x:v>
      </x:c>
      <x:c r="H77" s="38" t="str">
        <x:f>HYPERLINK("https://doris.bfs.de/jspui/handle/urn%3Anbn%3Ade%3A0221-2025070452870","https://doris.bfs.de/jspui/handle/urn%3Anbn%3Ade%3A0221-2025070452870")</x:f>
        <x:v>https://doris.bfs.de/jspui/handle/urn%3Anbn%3Ade%3A0221-2025070452870</x:v>
      </x:c>
    </x:row>
    <x:row r="78" ht="96" customHeight="1">
      <x:c r="A78" s="30" t="str">
        <x:v>EMF-073</x:v>
      </x:c>
      <x:c r="B78" s="27" t="str">
        <x:v>Scientific debate</x:v>
      </x:c>
      <x:c r="C78" s="27" t="str">
        <x:v>Scientific evidence invalidates health assumptions underlying the FCC and ICNIRP exposure limit determinations for radiofrequency radiation: implications for 5G. 2022.
Website: PubMed, U.S. National Library of Medicine</x:v>
      </x:c>
      <x:c r="D78" s="27" t="str">
        <x:v>Critical review</x:v>
      </x:c>
      <x:c r="E78" s="27" t="str">
        <x:v>ICBE-EMF authors challenge scientific assumptions behind FCC and ICNIRP exposure limits.</x:v>
      </x:c>
      <x:c r="F78" s="27" t="str">
        <x:v>A critical narrative is not equivalent to a prespecified systematic review or new causal demonstration.</x:v>
      </x:c>
      <x:c r="G78" s="27" t="str">
        <x:v>Excerpt / metadata</x:v>
      </x:c>
      <x:c r="H78" s="39" t="str">
        <x:f>HYPERLINK("https://pubmed.ncbi.nlm.nih.gov/36253855/","https://pubmed.ncbi.nlm.nih.gov/36253855/")</x:f>
        <x:v>https://pubmed.ncbi.nlm.nih.gov/36253855/</x:v>
      </x:c>
    </x:row>
    <x:row r="79" ht="68" customHeight="1">
      <x:c r="A79" s="29" t="str">
        <x:v>EMF-074</x:v>
      </x:c>
      <x:c r="B79" s="25" t="str">
        <x:v>ELF health</x:v>
      </x:c>
      <x:c r="C79" s="25" t="str">
        <x:v>A pooled analysis of magnetic fields and childhood leukaemia. 2000.
Website: PubMed, U.S. National Library of Medicine</x:v>
      </x:c>
      <x:c r="D79" s="25" t="str">
        <x:v>Pooled analysis</x:v>
      </x:c>
      <x:c r="E79" s="25" t="str">
        <x:v>Foundational pooled analysis examines residential magnetic fields and childhood leukemia.</x:v>
      </x:c>
      <x:c r="F79" s="25" t="str">
        <x:v>Association, selection bias and sparse high-exposure data must be separated from causal proof.</x:v>
      </x:c>
      <x:c r="G79" s="25" t="str">
        <x:v>Excerpt / metadata</x:v>
      </x:c>
      <x:c r="H79" s="38" t="str">
        <x:f>HYPERLINK("https://pubmed.ncbi.nlm.nih.gov/10944614/","https://pubmed.ncbi.nlm.nih.gov/10944614/")</x:f>
        <x:v>https://pubmed.ncbi.nlm.nih.gov/10944614/</x:v>
      </x:c>
    </x:row>
    <x:row r="80" ht="82" customHeight="1">
      <x:c r="A80" s="30" t="str">
        <x:v>EMF-075</x:v>
      </x:c>
      <x:c r="B80" s="27" t="str">
        <x:v>ELF health</x:v>
      </x:c>
      <x:c r="C80" s="27" t="str">
        <x:v>L Kheifets et al.. Pooled analysis of recent studies on magnetic fields and childhood leukaemia. Br J Cancer. 2010. DOI: 10.1038/sj.bjc.6605838.
Website: PubMed, U.S. National Library of Medicine</x:v>
      </x:c>
      <x:c r="D80" s="27" t="str">
        <x:v>Pooled analysis</x:v>
      </x:c>
      <x:c r="E80" s="27" t="str">
        <x:v>2010 individual-data pooled analysis of seven studies found increasing point estimates with higher residential magnetic fields, but intervals included no association.</x:v>
      </x:c>
      <x:c r="F80" s="27" t="str">
        <x:v>Small high-exposure groups; measured/calculated exposure differences, timing and selection matter. Brazilian study materially influences estimates. Causal mechanism remains unresolved.</x:v>
      </x:c>
      <x:c r="G80" s="27" t="str">
        <x:v>Selected text</x:v>
      </x:c>
      <x:c r="H80" s="39" t="str">
        <x:f>HYPERLINK("https://pubmed.ncbi.nlm.nih.gov/20877339/","https://pubmed.ncbi.nlm.nih.gov/20877339/")</x:f>
        <x:v>https://pubmed.ncbi.nlm.nih.gov/20877339/</x:v>
      </x:c>
    </x:row>
    <x:row r="81" ht="82" customHeight="1">
      <x:c r="A81" s="29" t="str">
        <x:v>EMF-076</x:v>
      </x:c>
      <x:c r="B81" s="25" t="str">
        <x:v>ELF health</x:v>
      </x:c>
      <x:c r="C81" s="25" t="str">
        <x:v>A pooled analysis of magnetic fields, wire codes, and childhood leukemia. Childhood Leukemia-EMF Study Group. 2000.
Website: PubMed, U.S. National Library of Medicine</x:v>
      </x:c>
      <x:c r="D81" s="25" t="str">
        <x:v>Pooled analysis</x:v>
      </x:c>
      <x:c r="E81" s="25" t="str">
        <x:v>Greenland pooled analysis evaluates fields, wire codes and childhood leukemia.</x:v>
      </x:c>
      <x:c r="F81" s="25" t="str">
        <x:v>Wire codes are exposure proxies; constituent studies overlap other pooled analyses.</x:v>
      </x:c>
      <x:c r="G81" s="25" t="str">
        <x:v>Excerpt / metadata</x:v>
      </x:c>
      <x:c r="H81" s="38" t="str">
        <x:f>HYPERLINK("https://pubmed.ncbi.nlm.nih.gov/11055621/","https://pubmed.ncbi.nlm.nih.gov/11055621/")</x:f>
        <x:v>https://pubmed.ncbi.nlm.nih.gov/11055621/</x:v>
      </x:c>
    </x:row>
    <x:row r="82" ht="68" customHeight="1">
      <x:c r="A82" s="30" t="str">
        <x:v>EMF-077</x:v>
      </x:c>
      <x:c r="B82" s="27" t="str">
        <x:v>ELF health</x:v>
      </x:c>
      <x:c r="C82" s="27" t="str">
        <x:v>A pooled analysis of extremely low-frequency magnetic fields and childhood brain tumors. 2010.
Website: PubMed, U.S. National Library of Medicine</x:v>
      </x:c>
      <x:c r="D82" s="27" t="str">
        <x:v>Pooled analysis</x:v>
      </x:c>
      <x:c r="E82" s="27" t="str">
        <x:v>Pooled analysis evaluates ELF magnetic fields and childhood brain tumors.</x:v>
      </x:c>
      <x:c r="F82" s="27" t="str">
        <x:v>Leukemia evidence cannot be assumed to apply to brain tumors.</x:v>
      </x:c>
      <x:c r="G82" s="27" t="str">
        <x:v>Excerpt / metadata</x:v>
      </x:c>
      <x:c r="H82" s="39" t="str">
        <x:f>HYPERLINK("https://pubmed.ncbi.nlm.nih.gov/20696650/","https://pubmed.ncbi.nlm.nih.gov/20696650/")</x:f>
        <x:v>https://pubmed.ncbi.nlm.nih.gov/20696650/</x:v>
      </x:c>
    </x:row>
    <x:row r="83" ht="68" customHeight="1">
      <x:c r="A83" s="29" t="str">
        <x:v>EMF-078</x:v>
      </x:c>
      <x:c r="B83" s="25" t="str">
        <x:v>ELF health</x:v>
      </x:c>
      <x:c r="C83" s="25" t="str">
        <x:v>Exploring exposure--response for magnetic fields and childhood leukemia. 2010.
Website: PubMed, U.S. National Library of Medicine</x:v>
      </x:c>
      <x:c r="D83" s="25" t="str">
        <x:v>Exposure-response analysis</x:v>
      </x:c>
      <x:c r="E83" s="25" t="str">
        <x:v>Explores how childhood-leukemia estimates vary with magnetic field exposure.</x:v>
      </x:c>
      <x:c r="F83" s="25" t="str">
        <x:v>Curve shape and exposure categories can be unstable with few highly exposed children.</x:v>
      </x:c>
      <x:c r="G83" s="25" t="str">
        <x:v>Excerpt / metadata</x:v>
      </x:c>
      <x:c r="H83" s="38" t="str">
        <x:f>HYPERLINK("https://pubmed.ncbi.nlm.nih.gov/20606705/","https://pubmed.ncbi.nlm.nih.gov/20606705/")</x:f>
        <x:v>https://pubmed.ncbi.nlm.nih.gov/20606705/</x:v>
      </x:c>
    </x:row>
    <x:row r="84" ht="68" customHeight="1">
      <x:c r="A84" s="30" t="str">
        <x:v>EMF-079</x:v>
      </x:c>
      <x:c r="B84" s="27" t="str">
        <x:v>ELF health</x:v>
      </x:c>
      <x:c r="C84" s="27" t="str">
        <x:v>Childhood leukemia, electric and magnetic fields, and temporal trends. 2006.
Website: PubMed, U.S. National Library of Medicine</x:v>
      </x:c>
      <x:c r="D84" s="27" t="str">
        <x:v>Epidemiological analysis</x:v>
      </x:c>
      <x:c r="E84" s="27" t="str">
        <x:v>Examines childhood leukemia, fields and temporal patterns.</x:v>
      </x:c>
      <x:c r="F84" s="27" t="str">
        <x:v>Trends alone cannot establish or exclude individual causation.</x:v>
      </x:c>
      <x:c r="G84" s="27" t="str">
        <x:v>Excerpt / metadata</x:v>
      </x:c>
      <x:c r="H84" s="39" t="str">
        <x:f>HYPERLINK("https://pubmed.ncbi.nlm.nih.gov/16724316/","https://pubmed.ncbi.nlm.nih.gov/16724316/")</x:f>
        <x:v>https://pubmed.ncbi.nlm.nih.gov/16724316/</x:v>
      </x:c>
    </x:row>
    <x:row r="85" ht="96" customHeight="1">
      <x:c r="A85" s="29" t="str">
        <x:v>EMF-080</x:v>
      </x:c>
      <x:c r="B85" s="25" t="str">
        <x:v>ELF health</x:v>
      </x:c>
      <x:c r="C85" s="25" t="str">
        <x:v>A precautionary public health protection strategy for the possible risk of childhood leukaemia from exposure to power frequency magnetic fields. 2010.
Website: PubMed, U.S. National Library of Medicine</x:v>
      </x:c>
      <x:c r="D85" s="25" t="str">
        <x:v>Policy analysis</x:v>
      </x:c>
      <x:c r="E85" s="25" t="str">
        <x:v>Discusses precaution in response to possible childhood-leukemia risk.</x:v>
      </x:c>
      <x:c r="F85" s="25" t="str">
        <x:v>Policy judgment is not independent proof of a causal effect or a mandated setback.</x:v>
      </x:c>
      <x:c r="G85" s="25" t="str">
        <x:v>Excerpt / metadata</x:v>
      </x:c>
      <x:c r="H85" s="38" t="str">
        <x:f>HYPERLINK("https://pubmed.ncbi.nlm.nih.gov/21054823/","https://pubmed.ncbi.nlm.nih.gov/21054823/")</x:f>
        <x:v>https://pubmed.ncbi.nlm.nih.gov/21054823/</x:v>
      </x:c>
    </x:row>
    <x:row r="86" ht="82" customHeight="1">
      <x:c r="A86" s="30" t="str">
        <x:v>EMF-081</x:v>
      </x:c>
      <x:c r="B86" s="27" t="str">
        <x:v>ELF health</x:v>
      </x:c>
      <x:c r="C86" s="27" t="str">
        <x:v>Effects of extremely low frequency magnetic fields on animal cancer and DNA damage: A systematic review and meta-analysis. 2025.
Website: PubMed, U.S. National Library of Medicine</x:v>
      </x:c>
      <x:c r="D86" s="27" t="str">
        <x:v>Systematic review</x:v>
      </x:c>
      <x:c r="E86" s="27" t="str">
        <x:v>Recent systematic review covers ELF magnetic fields, animal cancer and DNA damage.</x:v>
      </x:c>
      <x:c r="F86" s="27" t="str">
        <x:v>Animal results, endpoint variation and study quality need full appraisal.</x:v>
      </x:c>
      <x:c r="G86" s="27" t="str">
        <x:v>Excerpt / metadata</x:v>
      </x:c>
      <x:c r="H86" s="39" t="str">
        <x:f>HYPERLINK("https://pubmed.ncbi.nlm.nih.gov/39746455/","https://pubmed.ncbi.nlm.nih.gov/39746455/")</x:f>
        <x:v>https://pubmed.ncbi.nlm.nih.gov/39746455/</x:v>
      </x:c>
    </x:row>
    <x:row r="87" ht="110" customHeight="1">
      <x:c r="A87" s="29" t="str">
        <x:v>EMF-082</x:v>
      </x:c>
      <x:c r="B87" s="25" t="str">
        <x:v>Occupational</x:v>
      </x:c>
      <x:c r="C87" s="25" t="str">
        <x:v>Anke Huss et al.. Occupational exposure to extremely low-frequency magnetic fields and the risk of ALS: A systematic review and meta-analysis. Bioelectromagnetics. 2018. DOI: 10.1002/bem.22104.
Website: PubMed, U.S. National Library of Medicine</x:v>
      </x:c>
      <x:c r="D87" s="25" t="str">
        <x:v>Systematic review</x:v>
      </x:c>
      <x:c r="E87" s="25" t="str">
        <x:v>Twenty-study meta-analysis found modestly elevated occupational ALS risk associated with higher ELF magnetic-field exposure. Estimates varied by occupational/exposure-history definition.</x:v>
      </x:c>
      <x:c r="F87" s="25" t="str">
        <x:v>High heterogeneity for main analyses; job category is not a measured personal dose. Occupational associations cannot be assigned to nearby residents.</x:v>
      </x:c>
      <x:c r="G87" s="25" t="str">
        <x:v>Abstract</x:v>
      </x:c>
      <x:c r="H87" s="38" t="str">
        <x:f>HYPERLINK("https://pubmed.ncbi.nlm.nih.gov/29350413/","https://pubmed.ncbi.nlm.nih.gov/29350413/")</x:f>
        <x:v>https://pubmed.ncbi.nlm.nih.gov/29350413/</x:v>
      </x:c>
    </x:row>
    <x:row r="88" ht="96" customHeight="1">
      <x:c r="A88" s="30" t="str">
        <x:v>EMF-083</x:v>
      </x:c>
      <x:c r="B88" s="27" t="str">
        <x:v>Occupational</x:v>
      </x:c>
      <x:c r="C88" s="27" t="str">
        <x:v>Amyotrophic lateral sclerosis, occupational exposure to extremely low frequency magnetic fields and electric shocks: a systematic review and meta-analysis. 2020.
Website: PubMed, U.S. National Library of Medicine</x:v>
      </x:c>
      <x:c r="D88" s="27" t="str">
        <x:v>Systematic review</x:v>
      </x:c>
      <x:c r="E88" s="27" t="str">
        <x:v>2020 meta-analysis examines both occupational ELF fields and electric shocks.</x:v>
      </x:c>
      <x:c r="F88" s="27" t="str">
        <x:v>Correlated hazards can confound a field-specific interpretation.</x:v>
      </x:c>
      <x:c r="G88" s="27" t="str">
        <x:v>Excerpt / metadata</x:v>
      </x:c>
      <x:c r="H88" s="39" t="str">
        <x:f>HYPERLINK("https://pubmed.ncbi.nlm.nih.gov/32946420/","https://pubmed.ncbi.nlm.nih.gov/32946420/")</x:f>
        <x:v>https://pubmed.ncbi.nlm.nih.gov/32946420/</x:v>
      </x:c>
    </x:row>
    <x:row r="89" ht="82" customHeight="1">
      <x:c r="A89" s="29" t="str">
        <x:v>EMF-084</x:v>
      </x:c>
      <x:c r="B89" s="25" t="str">
        <x:v>Occupational</x:v>
      </x:c>
      <x:c r="C89" s="25" t="str">
        <x:v>Occupational exposure to extremely low frequency magnetic fields and risk of Alzheimer disease: A systematic review and meta-analysis. 2018.
Website: PubMed, U.S. National Library of Medicine</x:v>
      </x:c>
      <x:c r="D89" s="25" t="str">
        <x:v>Systematic review</x:v>
      </x:c>
      <x:c r="E89" s="25" t="str">
        <x:v>Meta-analysis evaluates occupational ELF exposure and Alzheimer disease.</x:v>
      </x:c>
      <x:c r="F89" s="25" t="str">
        <x:v>Occupation proxies, confounding and disease ascertainment need full-text review.</x:v>
      </x:c>
      <x:c r="G89" s="25" t="str">
        <x:v>Excerpt / metadata</x:v>
      </x:c>
      <x:c r="H89" s="38" t="str">
        <x:f>HYPERLINK("https://pubmed.ncbi.nlm.nih.gov/29278690","https://pubmed.ncbi.nlm.nih.gov/29278690")</x:f>
        <x:v>https://pubmed.ncbi.nlm.nih.gov/29278690</x:v>
      </x:c>
    </x:row>
    <x:row r="90" ht="82" customHeight="1">
      <x:c r="A90" s="30" t="str">
        <x:v>EMF-085</x:v>
      </x:c>
      <x:c r="B90" s="27" t="str">
        <x:v>Occupational</x:v>
      </x:c>
      <x:c r="C90" s="27" t="str">
        <x:v>Future needs of occupational epidemiology of extremely low frequency electric and magnetic fields: review and recommendations. 2009.
Website: PubMed, U.S. National Library of Medicine</x:v>
      </x:c>
      <x:c r="D90" s="27" t="str">
        <x:v>Methods review</x:v>
      </x:c>
      <x:c r="E90" s="27" t="str">
        <x:v>Reviews future needs in occupational ELF epidemiology.</x:v>
      </x:c>
      <x:c r="F90" s="27" t="str">
        <x:v>Methodological recommendations do not establish disease risk.</x:v>
      </x:c>
      <x:c r="G90" s="27" t="str">
        <x:v>Excerpt / metadata</x:v>
      </x:c>
      <x:c r="H90" s="39" t="str">
        <x:f>HYPERLINK("https://pubmed.ncbi.nlm.nih.gov/18805878/","https://pubmed.ncbi.nlm.nih.gov/18805878/")</x:f>
        <x:v>https://pubmed.ncbi.nlm.nih.gov/18805878/</x:v>
      </x:c>
    </x:row>
    <x:row r="91" ht="82" customHeight="1">
      <x:c r="A91" s="29" t="str">
        <x:v>EMF-086</x:v>
      </x:c>
      <x:c r="B91" s="25" t="str">
        <x:v>Reproduction</x:v>
      </x:c>
      <x:c r="C91" s="25" t="str">
        <x:v>De-Kun Li et al.. Exposure to Magnetic Field Non-Ionizing Radiation and the Risk of Miscarriage: A Prospective Cohort Study. 2017.
Website: PubMed, U.S. National Library of Medicine</x:v>
      </x:c>
      <x:c r="D91" s="25" t="str">
        <x:v>Prospective cohort</x:v>
      </x:c>
      <x:c r="E91" s="25" t="str">
        <x:v>913-woman cohort reported higher miscarriage risk with higher magnetic-field exposure.</x:v>
      </x:c>
      <x:c r="F91" s="25" t="str">
        <x:v>Measurement timing, typical-day selection and analytic criticism require review.</x:v>
      </x:c>
      <x:c r="G91" s="25" t="str">
        <x:v>Abstract</x:v>
      </x:c>
      <x:c r="H91" s="38" t="str">
        <x:f>HYPERLINK("https://pubmed.ncbi.nlm.nih.gov/29235463/","https://pubmed.ncbi.nlm.nih.gov/29235463/")</x:f>
        <x:v>https://pubmed.ncbi.nlm.nih.gov/29235463/</x:v>
      </x:c>
    </x:row>
    <x:row r="92" ht="82" customHeight="1">
      <x:c r="A92" s="30" t="str">
        <x:v>EMF-087</x:v>
      </x:c>
      <x:c r="B92" s="27" t="str">
        <x:v>Reproduction</x:v>
      </x:c>
      <x:c r="C92" s="27" t="str">
        <x:v>A population-based prospective cohort study of personal exposure to magnetic fields during pregnancy and the risk of miscarriage. 2002.
Website: PubMed, U.S. National Library of Medicine</x:v>
      </x:c>
      <x:c r="D92" s="27" t="str">
        <x:v>Prospective cohort</x:v>
      </x:c>
      <x:c r="E92" s="27" t="str">
        <x:v>Earlier prospective cohort examines personal magnetic fields and miscarriage.</x:v>
      </x:c>
      <x:c r="F92" s="27" t="str">
        <x:v>Short measurement windows may not represent pregnancy-long exposure.</x:v>
      </x:c>
      <x:c r="G92" s="27" t="str">
        <x:v>Excerpt / metadata</x:v>
      </x:c>
      <x:c r="H92" s="39" t="str">
        <x:f>HYPERLINK("https://pubmed.ncbi.nlm.nih.gov/11805581/","https://pubmed.ncbi.nlm.nih.gov/11805581/")</x:f>
        <x:v>https://pubmed.ncbi.nlm.nih.gov/11805581/</x:v>
      </x:c>
    </x:row>
    <x:row r="93" ht="166" customHeight="1">
      <x:c r="A93" s="29" t="str">
        <x:v>EMF-088</x:v>
      </x:c>
      <x:c r="B93" s="25" t="str">
        <x:v>Reproduction</x:v>
      </x:c>
      <x:c r="C93" s="25" t="str">
        <x:v>Ryan Pw Kenny, Eugenie Evelynne Johnson, Adenike M Adesanya, Catherine Richmond, Fiona Beyer, Carolina Calderon, Judith Rankin, Mark S Pearce, Mireille Toledano, Dawn Craig, Fiona Pearson. The effects of radiofrequency exposure on male fertility: A systematic review of human observational studies with dose-response meta-analysis. Environment International. 2024. DOI: 10.1016/j.envint.2024.108817.
Website: PubMed, U.S. National Library of Medicine</x:v>
      </x:c>
      <x:c r="D93" s="25" t="str">
        <x:v>Systematic review</x:v>
      </x:c>
      <x:c r="E93" s="25" t="str">
        <x:v>2024 human male-fertility review included nine studies and found very uncertain evidence for most sperm outcomes.</x:v>
      </x:c>
      <x:c r="F93" s="25" t="str">
        <x:v>Exposure characterization and outcome measurement are major weaknesses.</x:v>
      </x:c>
      <x:c r="G93" s="25" t="str">
        <x:v>Abstract</x:v>
      </x:c>
      <x:c r="H93" s="38" t="str">
        <x:f>HYPERLINK("https://pubmed.ncbi.nlm.nih.gov/38880061/","https://pubmed.ncbi.nlm.nih.gov/38880061/")</x:f>
        <x:v>https://pubmed.ncbi.nlm.nih.gov/38880061/</x:v>
      </x:c>
    </x:row>
    <x:row r="94" ht="110" customHeight="1">
      <x:c r="A94" s="30" t="str">
        <x:v>EMF-089</x:v>
      </x:c>
      <x:c r="B94" s="27" t="str">
        <x:v>Reproduction</x:v>
      </x:c>
      <x:c r="C94" s="27" t="str">
        <x:v>Effects of radiofrequency electromagnetic field (RF-EMF) exposure on male fertility: A systematic review of experimental studies on non-human mammals and human sperm in vitro. 2024. DOI: 10.1016/j.envint.2024.108509.
Website: PubMed, U.S. National Library of Medicine</x:v>
      </x:c>
      <x:c r="D94" s="27" t="str">
        <x:v>Systematic review</x:v>
      </x:c>
      <x:c r="E94" s="27" t="str">
        <x:v>117 animal papers and 10 human-sperm in-vitro papers. Authors rated reduced pregnancy rate moderate certainty and reduced sperm count low certainty; most other endpoints very low certainty.</x:v>
      </x:c>
      <x:c r="F94" s="27" t="str">
        <x:v>Many studies had exposure/outcome bias. Most exposures exceeded typical human levels; no consistent dose-response or minimum effective level established. Experimental fertility outcomes do not directly estimate human infertility.</x:v>
      </x:c>
      <x:c r="G94" s="27" t="str">
        <x:v>Abstract</x:v>
      </x:c>
      <x:c r="H94" s="39" t="str">
        <x:f>HYPERLINK("https://pubmed.ncbi.nlm.nih.gov/38492496/","https://pubmed.ncbi.nlm.nih.gov/38492496/")</x:f>
        <x:v>https://pubmed.ncbi.nlm.nih.gov/38492496/</x:v>
      </x:c>
    </x:row>
    <x:row r="95" ht="96" customHeight="1">
      <x:c r="A95" s="29" t="str">
        <x:v>EMF-090</x:v>
      </x:c>
      <x:c r="B95" s="25" t="str">
        <x:v>Reproduction</x:v>
      </x:c>
      <x:c r="C95" s="25" t="str">
        <x:v>The effects of radiofrequency exposure on adverse female reproductive outcomes: A systematic review of human observational studies with dose-response meta-analysis. 2024.
Website: PubMed, U.S. National Library of Medicine</x:v>
      </x:c>
      <x:c r="D95" s="25" t="str">
        <x:v>Systematic review</x:v>
      </x:c>
      <x:c r="E95" s="25" t="str">
        <x:v>The human observational review describes very uncertain evidence for adverse pregnancy outcomes. Pooled miscarriage, preterm-birth and low-birth-weight intervals all include no association.</x:v>
      </x:c>
      <x:c r="F95" s="25" t="str">
        <x:v>Very low certainty, imprecision and heterogeneous exposures. Results cannot establish either a causal adverse effect or absence of risk.</x:v>
      </x:c>
      <x:c r="G95" s="25" t="str">
        <x:v>Indexed excerpt</x:v>
      </x:c>
      <x:c r="H95" s="38" t="str">
        <x:f>HYPERLINK("https://pubmed.ncbi.nlm.nih.gov/38880062/","https://pubmed.ncbi.nlm.nih.gov/38880062/")</x:f>
        <x:v>https://pubmed.ncbi.nlm.nih.gov/38880062/</x:v>
      </x:c>
    </x:row>
    <x:row r="96" ht="96" customHeight="1">
      <x:c r="A96" s="30" t="str">
        <x:v>EMF-091</x:v>
      </x:c>
      <x:c r="B96" s="27" t="str">
        <x:v>Reproduction</x:v>
      </x:c>
      <x:c r="C96" s="27" t="str">
        <x:v>Effects of Radiofrequency Electromagnetic Field (RF-EMF) exposure on pregnancy and birth outcomes: A systematic review of experimental studies on non-human mammals. 2023.
Website: PubMed, U.S. National Library of Medicine</x:v>
      </x:c>
      <x:c r="D96" s="27" t="str">
        <x:v>Systematic review</x:v>
      </x:c>
      <x:c r="E96" s="27" t="str">
        <x:v>Review assesses RF exposure in utero and pregnancy or birth outcomes in non-human mammals.</x:v>
      </x:c>
      <x:c r="F96" s="27" t="str">
        <x:v>Temperature, dose and species matter; broad translation to human risk is not warranted.</x:v>
      </x:c>
      <x:c r="G96" s="27" t="str">
        <x:v>Excerpt / metadata</x:v>
      </x:c>
      <x:c r="H96" s="39" t="str">
        <x:f>HYPERLINK("https://pubmed.ncbi.nlm.nih.gov/37729852/","https://pubmed.ncbi.nlm.nih.gov/37729852/")</x:f>
        <x:v>https://pubmed.ncbi.nlm.nih.gov/37729852/</x:v>
      </x:c>
    </x:row>
    <x:row r="97" ht="68" customHeight="1">
      <x:c r="A97" s="29" t="str">
        <x:v>EMF-092</x:v>
      </x:c>
      <x:c r="B97" s="25" t="str">
        <x:v>Reproduction</x:v>
      </x:c>
      <x:c r="C97" s="25" t="str">
        <x:v>Impact of non-ionising radiation of male fertility: a systematic review. 2025.
Website: PubMed, U.S. National Library of Medicine</x:v>
      </x:c>
      <x:c r="D97" s="25" t="str">
        <x:v>Systematic review</x:v>
      </x:c>
      <x:c r="E97" s="25" t="str">
        <x:v>Additional review evaluates non-ionizing radiation and male fertility.</x:v>
      </x:c>
      <x:c r="F97" s="25" t="str">
        <x:v>Compare frequency inclusion and quality assessment with the WHO-commissioned review.</x:v>
      </x:c>
      <x:c r="G97" s="25" t="str">
        <x:v>Excerpt / metadata</x:v>
      </x:c>
      <x:c r="H97" s="38" t="str">
        <x:f>HYPERLINK("https://pubmed.ncbi.nlm.nih.gov/39461727/","https://pubmed.ncbi.nlm.nih.gov/39461727/")</x:f>
        <x:v>https://pubmed.ncbi.nlm.nih.gov/39461727/</x:v>
      </x:c>
    </x:row>
    <x:row r="98" ht="110" customHeight="1">
      <x:c r="A98" s="30" t="str">
        <x:v>EMF-093</x:v>
      </x:c>
      <x:c r="B98" s="27" t="str">
        <x:v>Mechanisms</x:v>
      </x:c>
      <x:c r="C98" s="27" t="str">
        <x:v>The effects of radiofrequency electromagnetic field exposure on biomarkers of oxidative stress in vivo and in vitro: A systematic review of experimental studies. 2024. DOI: 10.1016/j.envint.2024.108940.
Website: PubMed, U.S. National Library of Medicine</x:v>
      </x:c>
      <x:c r="D98" s="27" t="str">
        <x:v>Systematic review</x:v>
      </x:c>
      <x:c r="E98" s="27" t="str">
        <x:v>Review of 56 experimental studies rates oxidative-stress evidence very low certainty.</x:v>
      </x:c>
      <x:c r="F98" s="27" t="str">
        <x:v>Inconsistency and exposure/biomarker limitations; no RF-specific patient diagnostic test follows.</x:v>
      </x:c>
      <x:c r="G98" s="27" t="str">
        <x:v>Abstract</x:v>
      </x:c>
      <x:c r="H98" s="39" t="str">
        <x:f>HYPERLINK("https://pubmed.ncbi.nlm.nih.gov/39566441/","https://pubmed.ncbi.nlm.nih.gov/39566441/")</x:f>
        <x:v>https://pubmed.ncbi.nlm.nih.gov/39566441/</x:v>
      </x:c>
    </x:row>
    <x:row r="99" ht="110" customHeight="1">
      <x:c r="A99" s="29" t="str">
        <x:v>EMF-094</x:v>
      </x:c>
      <x:c r="B99" s="25" t="str">
        <x:v>Mechanisms</x:v>
      </x:c>
      <x:c r="C99" s="25" t="str">
        <x:v>Stefania Romeo et al.. Genotoxicity of radiofrequency electromagnetic fields on mammalian cells in vitro: A systematic review with narrative synthesis. Environment International. 2024. DOI: 10.1016/j.envint.2024.109104.
Website: PubMed, U.S. National Library of Medicine</x:v>
      </x:c>
      <x:c r="D99" s="25" t="str">
        <x:v>Systematic review</x:v>
      </x:c>
      <x:c r="E99" s="25" t="str">
        <x:v>159-article review found most experiments did not detect genotoxic effects; positive-study evidence was less reliable.</x:v>
      </x:c>
      <x:c r="F99" s="25" t="str">
        <x:v>Cell cultures and endpoints do not reproduce every human exposure or disease pathway.</x:v>
      </x:c>
      <x:c r="G99" s="25" t="str">
        <x:v>Abstract</x:v>
      </x:c>
      <x:c r="H99" s="38" t="str">
        <x:f>HYPERLINK("https://pubmed.ncbi.nlm.nih.gov/39476595/","https://pubmed.ncbi.nlm.nih.gov/39476595/")</x:f>
        <x:v>https://pubmed.ncbi.nlm.nih.gov/39476595/</x:v>
      </x:c>
    </x:row>
    <x:row r="100" ht="96" customHeight="1">
      <x:c r="A100" s="30" t="str">
        <x:v>EMF-095</x:v>
      </x:c>
      <x:c r="B100" s="27" t="str">
        <x:v>Mechanisms</x:v>
      </x:c>
      <x:c r="C100" s="27" t="str">
        <x:v>A scoping review and evidence map of radiofrequency field exposure and genotoxicity: assessing in vivo, in vitro, and epidemiological data. 2025.
Website: PubMed, U.S. National Library of Medicine</x:v>
      </x:c>
      <x:c r="D100" s="27" t="str">
        <x:v>Evidence map</x:v>
      </x:c>
      <x:c r="E100" s="27" t="str">
        <x:v>2025 scoping review maps heterogeneous in-vivo, in-vitro and human genotoxicity studies.</x:v>
      </x:c>
      <x:c r="F100" s="27" t="str">
        <x:v>A map inventories evidence; it does not provide a single causal risk estimate.</x:v>
      </x:c>
      <x:c r="G100" s="27" t="str">
        <x:v>Excerpt / metadata</x:v>
      </x:c>
      <x:c r="H100" s="39" t="str">
        <x:f>HYPERLINK("https://pubmed.ncbi.nlm.nih.gov/40809778/","https://pubmed.ncbi.nlm.nih.gov/40809778/")</x:f>
        <x:v>https://pubmed.ncbi.nlm.nih.gov/40809778/</x:v>
      </x:c>
    </x:row>
    <x:row r="101" ht="96" customHeight="1">
      <x:c r="A101" s="29" t="str">
        <x:v>EMF-096</x:v>
      </x:c>
      <x:c r="B101" s="25" t="str">
        <x:v>Mechanisms</x:v>
      </x:c>
      <x:c r="C101" s="25" t="str">
        <x:v>Elif Taspinar Simsek et al.. Experimental and clinical evidence on radiofrequency electromagnetic field effects on the blood-brain barrier: a scoping review. 2026.
Website: PubMed, U.S. National Library of Medicine</x:v>
      </x:c>
      <x:c r="D101" s="25" t="str">
        <x:v>Scoping review</x:v>
      </x:c>
      <x:c r="E101" s="25" t="str">
        <x:v>2026 review found mixed results and no established causal RF link to blood-brain-barrier disruption.</x:v>
      </x:c>
      <x:c r="F101" s="25" t="str">
        <x:v>Thermal controls, dosimetry and sparse human data limit inference.</x:v>
      </x:c>
      <x:c r="G101" s="25" t="str">
        <x:v>Abstract</x:v>
      </x:c>
      <x:c r="H101" s="38" t="str">
        <x:f>HYPERLINK("https://pubmed.ncbi.nlm.nih.gov/42134407/","https://pubmed.ncbi.nlm.nih.gov/42134407/")</x:f>
        <x:v>https://pubmed.ncbi.nlm.nih.gov/42134407/</x:v>
      </x:c>
    </x:row>
    <x:row r="102" ht="96" customHeight="1">
      <x:c r="A102" s="30" t="str">
        <x:v>EMF-097</x:v>
      </x:c>
      <x:c r="B102" s="27" t="str">
        <x:v>Symptoms</x:v>
      </x:c>
      <x:c r="C102" s="27" t="str">
        <x:v>The effects of radiofrequency electromagnetic fields exposure on human self-reported symptoms: A systematic review of human experimental studies. 2024. DOI: 10.1016/j.envint.2024.108612.
Website: PubMed, U.S. National Library of Medicine</x:v>
      </x:c>
      <x:c r="D102" s="27" t="str">
        <x:v>Systematic review</x:v>
      </x:c>
      <x:c r="E102" s="27" t="str">
        <x:v>Experimental review found no or small nonsignificant acute symptom effects below regulatory limits; certainty varied across comparisons. Participants did not identify exposure better than chance.</x:v>
      </x:c>
      <x:c r="F102" s="27" t="str">
        <x:v>Mostly acute experiments and young healthy participants. Does not settle chronic exposure or all susceptible populations; symptoms remain real even when RF attribution is unsupported.</x:v>
      </x:c>
      <x:c r="G102" s="27" t="str">
        <x:v>Abstract</x:v>
      </x:c>
      <x:c r="H102" s="39" t="str">
        <x:f>HYPERLINK("https://pubmed.ncbi.nlm.nih.gov/38640611/","https://pubmed.ncbi.nlm.nih.gov/38640611/")</x:f>
        <x:v>https://pubmed.ncbi.nlm.nih.gov/38640611/</x:v>
      </x:c>
    </x:row>
    <x:row r="103" ht="68" customHeight="1">
      <x:c r="A103" s="29" t="str">
        <x:v>EMF-098</x:v>
      </x:c>
      <x:c r="B103" s="25" t="str">
        <x:v>Symptoms</x:v>
      </x:c>
      <x:c r="C103" s="25" t="str">
        <x:v>Electromagnetic hypersensitivity: a systematic review of provocation studies. 2005.
Website: PubMed, U.S. National Library of Medicine</x:v>
      </x:c>
      <x:c r="D103" s="25" t="str">
        <x:v>Systematic review</x:v>
      </x:c>
      <x:c r="E103" s="25" t="str">
        <x:v>2005 review evaluates whether reported EMF sensitivity tracks blinded exposures.</x:v>
      </x:c>
      <x:c r="F103" s="25" t="str">
        <x:v>Older trials and variable protocols require comparison with later updates.</x:v>
      </x:c>
      <x:c r="G103" s="25" t="str">
        <x:v>Excerpt / metadata</x:v>
      </x:c>
      <x:c r="H103" s="38" t="str">
        <x:f>HYPERLINK("https://pubmed.ncbi.nlm.nih.gov/15784787/","https://pubmed.ncbi.nlm.nih.gov/15784787/")</x:f>
        <x:v>https://pubmed.ncbi.nlm.nih.gov/15784787/</x:v>
      </x:c>
    </x:row>
    <x:row r="104" ht="96" customHeight="1">
      <x:c r="A104" s="30" t="str">
        <x:v>EMF-099</x:v>
      </x:c>
      <x:c r="B104" s="27" t="str">
        <x:v>Symptoms</x:v>
      </x:c>
      <x:c r="C104" s="27" t="str">
        <x:v>Idiopathic environmental intolerance attributed to electromagnetic fields (formerly 'electromagnetic hypersensitivity'): An updated systematic review of provocation studies. 2010.
Website: PubMed, U.S. National Library of Medicine</x:v>
      </x:c>
      <x:c r="D104" s="27" t="str">
        <x:v>Systematic review</x:v>
      </x:c>
      <x:c r="E104" s="27" t="str">
        <x:v>Updated review assesses idiopathic environmental intolerance attributed to EMF.</x:v>
      </x:c>
      <x:c r="F104" s="27" t="str">
        <x:v>Provocation studies address causal attribution under test conditions, not the full burden of symptoms.</x:v>
      </x:c>
      <x:c r="G104" s="27" t="str">
        <x:v>Excerpt / metadata</x:v>
      </x:c>
      <x:c r="H104" s="39" t="str">
        <x:f>HYPERLINK("https://pubmed.ncbi.nlm.nih.gov/19681059/","https://pubmed.ncbi.nlm.nih.gov/19681059/")</x:f>
        <x:v>https://pubmed.ncbi.nlm.nih.gov/19681059/</x:v>
      </x:c>
    </x:row>
    <x:row r="105" ht="124" customHeight="1">
      <x:c r="A105" s="29" t="str">
        <x:v>EMF-100</x:v>
      </x:c>
      <x:c r="B105" s="25" t="str">
        <x:v>Symptoms</x:v>
      </x:c>
      <x:c r="C105" s="25" t="str">
        <x:v>G James Rubin et al.. Do people with idiopathic environmental intolerance attributed to electromagnetic fields display physiological effects when exposed to electromagnetic fields? A systematic review of provocation studies. Bioelectromagnetics. 2011. DOI: 10.1002/bem.20690.
Website: PubMed, U.S. National Library of Medicine</x:v>
      </x:c>
      <x:c r="D105" s="25" t="str">
        <x:v>Systematic review</x:v>
      </x:c>
      <x:c r="E105" s="25" t="str">
        <x:v>Review examines physiological effects in people reporting EMF intolerance.</x:v>
      </x:c>
      <x:c r="F105" s="25" t="str">
        <x:v>Variable endpoints and blinding procedures need appraisal.</x:v>
      </x:c>
      <x:c r="G105" s="25" t="str">
        <x:v>Abstract</x:v>
      </x:c>
      <x:c r="H105" s="38" t="str">
        <x:f>HYPERLINK("https://pubmed.ncbi.nlm.nih.gov/21769898/","https://pubmed.ncbi.nlm.nih.gov/21769898/")</x:f>
        <x:v>https://pubmed.ncbi.nlm.nih.gov/21769898/</x:v>
      </x:c>
    </x:row>
    <x:row r="106" ht="110" customHeight="1">
      <x:c r="A106" s="30" t="str">
        <x:v>EMF-101</x:v>
      </x:c>
      <x:c r="B106" s="27" t="str">
        <x:v>Symptoms</x:v>
      </x:c>
      <x:c r="C106" s="27" t="str">
        <x:v>The effects of radiofrequency electromagnetic fields exposure on tinnitus, migraine and non-specific symptoms in the general and working population: A systematic review and meta-analysis on human observational studies. 2024.
Website: PubMed, U.S. National Library of Medicine</x:v>
      </x:c>
      <x:c r="D106" s="27" t="str">
        <x:v>Systematic review</x:v>
      </x:c>
      <x:c r="E106" s="27" t="str">
        <x:v>Review evaluates tinnitus, migraine and nonspecific symptoms in public and working populations.</x:v>
      </x:c>
      <x:c r="F106" s="27" t="str">
        <x:v>Observational associations are vulnerable to confounding and exposure proxies.</x:v>
      </x:c>
      <x:c r="G106" s="27" t="str">
        <x:v>Excerpt / metadata</x:v>
      </x:c>
      <x:c r="H106" s="39" t="str">
        <x:f>HYPERLINK("https://pubmed.ncbi.nlm.nih.gov/38104437/","https://pubmed.ncbi.nlm.nih.gov/38104437/")</x:f>
        <x:v>https://pubmed.ncbi.nlm.nih.gov/38104437/</x:v>
      </x:c>
    </x:row>
    <x:row r="107" ht="124" customHeight="1">
      <x:c r="A107" s="29" t="str">
        <x:v>EMF-102</x:v>
      </x:c>
      <x:c r="B107" s="25" t="str">
        <x:v>Cognition</x:v>
      </x:c>
      <x:c r="C107" s="25" t="str">
        <x:v>Blanka Pophof et al.. The effect of exposure to radiofrequency electromagnetic fields on cognitive performance in human experimental studies: Systematic review and meta-analyses. Environment International. 2024. DOI: 10.1016/j.envint.2024.108899.
Website: PubMed, U.S. National Library of Medicine</x:v>
      </x:c>
      <x:c r="D107" s="25" t="str">
        <x:v>Systematic review</x:v>
      </x:c>
      <x:c r="E107" s="25" t="str">
        <x:v>Human experimental cognition review reports high-to-low certainty, varying by comparison, that short-term RF exposure does not reduce performance. Uncertainty remains in 16 of 35 subdomains.</x:v>
      </x:c>
      <x:c r="F107" s="25" t="str">
        <x:v>Short-term laboratory evidence cannot resolve lifelong exposure or every age group. Certainty is endpoint-specific, not one score for the entire paper.</x:v>
      </x:c>
      <x:c r="G107" s="25" t="str">
        <x:v>Indexed excerpt</x:v>
      </x:c>
      <x:c r="H107" s="38" t="str">
        <x:f>HYPERLINK("https://pubmed.ncbi.nlm.nih.gov/39265322/","https://pubmed.ncbi.nlm.nih.gov/39265322/")</x:f>
        <x:v>https://pubmed.ncbi.nlm.nih.gov/39265322/</x:v>
      </x:c>
    </x:row>
    <x:row r="108" ht="82" customHeight="1">
      <x:c r="A108" s="30" t="str">
        <x:v>EMF-103</x:v>
      </x:c>
      <x:c r="B108" s="27" t="str">
        <x:v>Cognition</x:v>
      </x:c>
      <x:c r="C108" s="27" t="str">
        <x:v>The effects of radiofrequency exposure on cognition: A systematic review and meta-analysis of human observational studies. 2024.
Website: PubMed, U.S. National Library of Medicine</x:v>
      </x:c>
      <x:c r="D108" s="27" t="str">
        <x:v>Systematic review</x:v>
      </x:c>
      <x:c r="E108" s="27" t="str">
        <x:v>2024 review synthesizes cognition outcomes in human observational studies.</x:v>
      </x:c>
      <x:c r="F108" s="27" t="str">
        <x:v>Confounding from device behavior and RF dose misclassification matters.</x:v>
      </x:c>
      <x:c r="G108" s="27" t="str">
        <x:v>Excerpt / metadata</x:v>
      </x:c>
      <x:c r="H108" s="39" t="str">
        <x:f>HYPERLINK("https://pubmed.ncbi.nlm.nih.gov/38821015/","https://pubmed.ncbi.nlm.nih.gov/38821015/")</x:f>
        <x:v>https://pubmed.ncbi.nlm.nih.gov/38821015/</x:v>
      </x:c>
    </x:row>
    <x:row r="109" ht="82" customHeight="1">
      <x:c r="A109" s="29" t="str">
        <x:v>EMF-104</x:v>
      </x:c>
      <x:c r="B109" s="25" t="str">
        <x:v>Symptoms</x:v>
      </x:c>
      <x:c r="C109" s="25" t="str">
        <x:v>Headache in the international cohort study of mobile phone use and health (COSMOS) in the Netherlands and the United Kingdom. 2024.
Website: PubMed, U.S. National Library of Medicine</x:v>
      </x:c>
      <x:c r="D109" s="25" t="str">
        <x:v>Prospective cohort</x:v>
      </x:c>
      <x:c r="E109" s="25" t="str">
        <x:v>COSMOS analysis examines mobile-phone use and headache prospectively.</x:v>
      </x:c>
      <x:c r="F109" s="25" t="str">
        <x:v>Calling behavior and RF dose are not interchangeable; cohort reports may overlap.</x:v>
      </x:c>
      <x:c r="G109" s="25" t="str">
        <x:v>Excerpt / metadata</x:v>
      </x:c>
      <x:c r="H109" s="38" t="str">
        <x:f>HYPERLINK("https://pubmed.ncbi.nlm.nih.gov/38280529/","https://pubmed.ncbi.nlm.nih.gov/38280529/")</x:f>
        <x:v>https://pubmed.ncbi.nlm.nih.gov/38280529/</x:v>
      </x:c>
    </x:row>
    <x:row r="110" ht="68" customHeight="1">
      <x:c r="A110" s="30" t="str">
        <x:v>EMF-105</x:v>
      </x:c>
      <x:c r="B110" s="27" t="str">
        <x:v>Clinical care</x:v>
      </x:c>
      <x:c r="C110" s="27" t="str">
        <x:v>Radiation and health. 2005.
Website: World Health Organization</x:v>
      </x:c>
      <x:c r="D110" s="27" t="str">
        <x:v>Agency guidance</x:v>
      </x:c>
      <x:c r="E110" s="27" t="str">
        <x:v>Historical WHO advice recognizes disabling symptoms and recommends clinical and environmental evaluation without established EMF causation.</x:v>
      </x:c>
      <x:c r="F110" s="27" t="str">
        <x:v>2005 document is historical guidance, not a complete current clinical synthesis.</x:v>
      </x:c>
      <x:c r="G110" s="27" t="str">
        <x:v>Selected text</x:v>
      </x:c>
      <x:c r="H110" s="39" t="str">
        <x:f>HYPERLINK("https://www.who.int/teams/environment-climate-change-and-health/radiation-and-health/non-ionizing/hypersensitivity","https://www.who.int/teams/environment-climate-change-and-health/radiation-and-health/non-ionizing/hypersensitivity")</x:f>
        <x:v>https://www.who.int/teams/environment-climate-change-and-health/radiation-and-health/non-ionizing/hypersensitivity</x:v>
      </x:c>
    </x:row>
    <x:row r="111" ht="54" customHeight="1">
      <x:c r="A111" s="29" t="str">
        <x:v>EMF-106</x:v>
      </x:c>
      <x:c r="B111" s="25" t="str">
        <x:v>Measurement</x:v>
      </x:c>
      <x:c r="C111" s="25" t="str">
        <x:v>Measuring magnetic fields.
Website: Australian Radiation Protection and Nuclear Safety Agency</x:v>
      </x:c>
      <x:c r="D111" s="25" t="str">
        <x:v>Technical guidance</x:v>
      </x:c>
      <x:c r="E111" s="25" t="str">
        <x:v>ARPANSA explains magnetic field measurement and interpretation.</x:v>
      </x:c>
      <x:c r="F111" s="25" t="str">
        <x:v>One spot measurement may not capture peak loads or average personal exposure.</x:v>
      </x:c>
      <x:c r="G111" s="25" t="str">
        <x:v>Selected text</x:v>
      </x:c>
      <x:c r="H111" s="38" t="str">
        <x:f>HYPERLINK("https://www.arpansa.gov.au/understanding-radiation/radiation-sources/more-radiation-sources/measuring-magnetic-fields","https://www.arpansa.gov.au/understanding-radiation/radiation-sources/more-radiation-sources/measuring-magnetic-fields")</x:f>
        <x:v>https://www.arpansa.gov.au/understanding-radiation/radiation-sources/more-radiation-sources/measuring-magnetic-fields</x:v>
      </x:c>
    </x:row>
    <x:row r="112" ht="82" customHeight="1">
      <x:c r="A112" s="30" t="str">
        <x:v>EMF-107</x:v>
      </x:c>
      <x:c r="B112" s="27" t="str">
        <x:v>Measurement</x:v>
      </x:c>
      <x:c r="C112" s="27" t="str">
        <x:v>TR170 - Measurement of Extremely Low Frequency electric and Magnetic fields Associated with Electricity Supply and Distribution Infrastructure.
Website: Australian Radiation Protection and Nuclear Safety Agency</x:v>
      </x:c>
      <x:c r="D112" s="27" t="str">
        <x:v>Technical report</x:v>
      </x:c>
      <x:c r="E112" s="27" t="str">
        <x:v>ARPANSA TR170 measures fields associated with electricity supply and distribution.</x:v>
      </x:c>
      <x:c r="F112" s="27" t="str">
        <x:v>Australian source geometry and operating loads do not establish Oklahoma boundary exposure.</x:v>
      </x:c>
      <x:c r="G112" s="27" t="str">
        <x:v>Selected text</x:v>
      </x:c>
      <x:c r="H112" s="39" t="str">
        <x:f>HYPERLINK("https://www.arpansa.gov.au/sites/default/files/legacy/pubs/technicalreports/tr170.pdf","https://www.arpansa.gov.au/sites/default/files/legacy/pubs/technicalreports/tr170.pdf")</x:f>
        <x:v>https://www.arpansa.gov.au/sites/default/files/legacy/pubs/technicalreports/tr170.pdf</x:v>
      </x:c>
    </x:row>
    <x:row r="113" ht="54" customHeight="1">
      <x:c r="A113" s="29" t="str">
        <x:v>EMF-108</x:v>
      </x:c>
      <x:c r="B113" s="25" t="str">
        <x:v>Measurement</x:v>
      </x:c>
      <x:c r="C113" s="25" t="str">
        <x:v>Powerlines.
Website: Australian Radiation Protection and Nuclear Safety Agency</x:v>
      </x:c>
      <x:c r="D113" s="25" t="str">
        <x:v>Agency guidance</x:v>
      </x:c>
      <x:c r="E113" s="25" t="str">
        <x:v>ARPANSA explains power-line fields and health evidence.</x:v>
      </x:c>
      <x:c r="F113" s="25" t="str">
        <x:v>Distance alone is an incomplete proxy for magnetic field strength.</x:v>
      </x:c>
      <x:c r="G113" s="25" t="str">
        <x:v>Excerpt / metadata</x:v>
      </x:c>
      <x:c r="H113" s="38" t="str">
        <x:f>HYPERLINK("https://www.arpansa.gov.au/understanding-radiation/radiation-sources/powerlines","https://www.arpansa.gov.au/understanding-radiation/radiation-sources/powerlines")</x:f>
        <x:v>https://www.arpansa.gov.au/understanding-radiation/radiation-sources/powerlines</x:v>
      </x:c>
    </x:row>
    <x:row r="114" ht="54" customHeight="1">
      <x:c r="A114" s="30" t="str">
        <x:v>EMF-109</x:v>
      </x:c>
      <x:c r="B114" s="27" t="str">
        <x:v>Measurement</x:v>
      </x:c>
      <x:c r="C114" s="27" t="str">
        <x:v>Electricity and health.
Website: Australian Radiation Protection and Nuclear Safety Agency</x:v>
      </x:c>
      <x:c r="D114" s="27" t="str">
        <x:v>Agency guidance</x:v>
      </x:c>
      <x:c r="E114" s="27" t="str">
        <x:v>Explains fields from electricity and source-specific exposure context.</x:v>
      </x:c>
      <x:c r="F114" s="27" t="str">
        <x:v>Voltage, current, geometry and receptor location must be distinguished.</x:v>
      </x:c>
      <x:c r="G114" s="27" t="str">
        <x:v>Excerpt / metadata</x:v>
      </x:c>
      <x:c r="H114" s="39" t="str">
        <x:f>HYPERLINK("https://www.arpansa.gov.au/understanding-radiation/radiation-sources/more-radiation-sources/electricity","https://www.arpansa.gov.au/understanding-radiation/radiation-sources/more-radiation-sources/electricity")</x:f>
        <x:v>https://www.arpansa.gov.au/understanding-radiation/radiation-sources/more-radiation-sources/electricity</x:v>
      </x:c>
    </x:row>
    <x:row r="115" ht="68" customHeight="1">
      <x:c r="A115" s="29" t="str">
        <x:v>EMF-110</x:v>
      </x:c>
      <x:c r="B115" s="25" t="str">
        <x:v>Measurement</x:v>
      </x:c>
      <x:c r="C115" s="25" t="str">
        <x:v>Extremely low frequency electric and magnetic fields.
Website: Australian Radiation Protection and Nuclear Safety Agency</x:v>
      </x:c>
      <x:c r="D115" s="25" t="str">
        <x:v>Agency guidance</x:v>
      </x:c>
      <x:c r="E115" s="25" t="str">
        <x:v>Defines low-frequency electric and magnetic fields and effects.</x:v>
      </x:c>
      <x:c r="F115" s="25" t="str">
        <x:v>Use consistent units and separate electric from magnetic quantities.</x:v>
      </x:c>
      <x:c r="G115" s="25" t="str">
        <x:v>Excerpt / metadata</x:v>
      </x:c>
      <x:c r="H115" s="38" t="str">
        <x:f>HYPERLINK("https://www.arpansa.gov.au/understanding-radiation/what-is-radiation/non-ionising-radiation/low-frequency-electric-magnetic-fields","https://www.arpansa.gov.au/understanding-radiation/what-is-radiation/non-ionising-radiation/low-frequency-electric-magnetic-fields")</x:f>
        <x:v>https://www.arpansa.gov.au/understanding-radiation/what-is-radiation/non-ionising-radiation/low-frequency-electric-magnetic-fields</x:v>
      </x:c>
    </x:row>
    <x:row r="116" ht="82" customHeight="1">
      <x:c r="A116" s="30" t="str">
        <x:v>EMF-111</x:v>
      </x:c>
      <x:c r="B116" s="27" t="str">
        <x:v>Measurement</x:v>
      </x:c>
      <x:c r="C116" s="27" t="str">
        <x:v>Measurement studies of personal exposure to radiofrequency electromagnetic fields: A systematic review. 2023.
Website: PubMed, U.S. National Library of Medicine</x:v>
      </x:c>
      <x:c r="D116" s="27" t="str">
        <x:v>Systematic review</x:v>
      </x:c>
      <x:c r="E116" s="27" t="str">
        <x:v>Review surveys measured personal RF exposures across settings.</x:v>
      </x:c>
      <x:c r="F116" s="27" t="str">
        <x:v>Devices, countries, sampling schedules and body shielding differ.</x:v>
      </x:c>
      <x:c r="G116" s="27" t="str">
        <x:v>Excerpt / metadata</x:v>
      </x:c>
      <x:c r="H116" s="39" t="str">
        <x:f>HYPERLINK("https://pubmed.ncbi.nlm.nih.gov/36460078/","https://pubmed.ncbi.nlm.nih.gov/36460078/")</x:f>
        <x:v>https://pubmed.ncbi.nlm.nih.gov/36460078/</x:v>
      </x:c>
    </x:row>
    <x:row r="117" ht="96" customHeight="1">
      <x:c r="A117" s="29" t="str">
        <x:v>EMF-112</x:v>
      </x:c>
      <x:c r="B117" s="25" t="str">
        <x:v>Measurement</x:v>
      </x:c>
      <x:c r="C117" s="25" t="str">
        <x:v>Lessons learnt on biases and uncertainties in personal exposure measurement surveys of radiofrequency electromagnetic fields with exposimeters. 2016.
Website: PubMed, U.S. National Library of Medicine</x:v>
      </x:c>
      <x:c r="D117" s="25" t="str">
        <x:v>Methods review</x:v>
      </x:c>
      <x:c r="E117" s="25" t="str">
        <x:v>Reviews bias and uncertainty in personal RF exposimeter surveys.</x:v>
      </x:c>
      <x:c r="F117" s="25" t="str">
        <x:v>Reported readings can be affected by body shielding and detection thresholds.</x:v>
      </x:c>
      <x:c r="G117" s="25" t="str">
        <x:v>Excerpt / metadata</x:v>
      </x:c>
      <x:c r="H117" s="38" t="str">
        <x:f>HYPERLINK("https://pubmed.ncbi.nlm.nih.gov/27356850/","https://pubmed.ncbi.nlm.nih.gov/27356850/")</x:f>
        <x:v>https://pubmed.ncbi.nlm.nih.gov/27356850/</x:v>
      </x:c>
    </x:row>
    <x:row r="118" ht="82" customHeight="1">
      <x:c r="A118" s="30" t="str">
        <x:v>EMF-113</x:v>
      </x:c>
      <x:c r="B118" s="27" t="str">
        <x:v>Measurement</x:v>
      </x:c>
      <x:c r="C118" s="27" t="str">
        <x:v>Instruments to assess and measure personal and environmental radiofrequency-electromagnetic field exposures. 2016.
Website: PubMed, U.S. National Library of Medicine</x:v>
      </x:c>
      <x:c r="D118" s="27" t="str">
        <x:v>Instrument review</x:v>
      </x:c>
      <x:c r="E118" s="27" t="str">
        <x:v>Reviews instruments for personal and environmental RF exposure assessment.</x:v>
      </x:c>
      <x:c r="F118" s="27" t="str">
        <x:v>Instrument bandwidth and isotropy must match the target source.</x:v>
      </x:c>
      <x:c r="G118" s="27" t="str">
        <x:v>Excerpt / metadata</x:v>
      </x:c>
      <x:c r="H118" s="39" t="str">
        <x:f>HYPERLINK("https://pubmed.ncbi.nlm.nih.gov/26684750/","https://pubmed.ncbi.nlm.nih.gov/26684750/")</x:f>
        <x:v>https://pubmed.ncbi.nlm.nih.gov/26684750/</x:v>
      </x:c>
    </x:row>
    <x:row r="119" ht="82" customHeight="1">
      <x:c r="A119" s="29" t="str">
        <x:v>EMF-114</x:v>
      </x:c>
      <x:c r="B119" s="25" t="str">
        <x:v>Measurement</x:v>
      </x:c>
      <x:c r="C119" s="25" t="str">
        <x:v>Instruments to measure environmental and personal radiofrequency-electromagnetic field exposures: an update. 2022.
Website: PubMed, U.S. National Library of Medicine</x:v>
      </x:c>
      <x:c r="D119" s="25" t="str">
        <x:v>Instrument review</x:v>
      </x:c>
      <x:c r="E119" s="25" t="str">
        <x:v>2022 review updates RF environmental and personal measurement instruments.</x:v>
      </x:c>
      <x:c r="F119" s="25" t="str">
        <x:v>Not all low-cost meters can resolve frequency or near-field components.</x:v>
      </x:c>
      <x:c r="G119" s="25" t="str">
        <x:v>Selected text</x:v>
      </x:c>
      <x:c r="H119" s="38" t="str">
        <x:f>HYPERLINK("https://pubmed.ncbi.nlm.nih.gov/35737222/","https://pubmed.ncbi.nlm.nih.gov/35737222/")</x:f>
        <x:v>https://pubmed.ncbi.nlm.nih.gov/35737222/</x:v>
      </x:c>
    </x:row>
    <x:row r="120" ht="68" customHeight="1">
      <x:c r="A120" s="30" t="str">
        <x:v>EMF-115</x:v>
      </x:c>
      <x:c r="B120" s="27" t="str">
        <x:v>Occupational</x:v>
      </x:c>
      <x:c r="C120" s="27" t="str">
        <x:v>Occupational exposure to radiofrequency electromagnetic fields. 2022.
Website: PubMed, U.S. National Library of Medicine</x:v>
      </x:c>
      <x:c r="D120" s="27" t="str">
        <x:v>Exposure review</x:v>
      </x:c>
      <x:c r="E120" s="27" t="str">
        <x:v>Reviews occupational RF exposure scenarios.</x:v>
      </x:c>
      <x:c r="F120" s="27" t="str">
        <x:v>Workplace distributions cannot be directly substituted for nearby-home exposures.</x:v>
      </x:c>
      <x:c r="G120" s="27" t="str">
        <x:v>Excerpt / metadata</x:v>
      </x:c>
      <x:c r="H120" s="39" t="str">
        <x:f>HYPERLINK("https://pubmed.ncbi.nlm.nih.gov/34789598/","https://pubmed.ncbi.nlm.nih.gov/34789598/")</x:f>
        <x:v>https://pubmed.ncbi.nlm.nih.gov/34789598/</x:v>
      </x:c>
    </x:row>
    <x:row r="121" ht="54" customHeight="1">
      <x:c r="A121" s="29" t="str">
        <x:v>EMF-116</x:v>
      </x:c>
      <x:c r="B121" s="25" t="str">
        <x:v>Medical devices</x:v>
      </x:c>
      <x:c r="C121" s="25" t="str">
        <x:v>Potential Cell Phone Interference with Pacemakers and Other Medical Devices.
Website: U.S. Food and Drug Administration</x:v>
      </x:c>
      <x:c r="D121" s="25" t="str">
        <x:v>Agency guidance</x:v>
      </x:c>
      <x:c r="E121" s="25" t="str">
        <x:v>FDA discusses potential phone interference with implanted medical devices.</x:v>
      </x:c>
      <x:c r="F121" s="25" t="str">
        <x:v>Device interference is an equipment compatibility endpoint, not evidence of cancer.</x:v>
      </x:c>
      <x:c r="G121" s="25" t="str">
        <x:v>Excerpt / metadata</x:v>
      </x:c>
      <x:c r="H121" s="38" t="str">
        <x:f>HYPERLINK("https://www.fda.gov/radiation-emitting-products/cell-phones/potential-cell-phone-interference-pacemakers-and-other-medical-devices","https://www.fda.gov/radiation-emitting-products/cell-phones/potential-cell-phone-interference-pacemakers-and-other-medical-devices")</x:f>
        <x:v>https://www.fda.gov/radiation-emitting-products/cell-phones/potential-cell-phone-interference-pacemakers-and-other-medical-devices</x:v>
      </x:c>
    </x:row>
    <x:row r="122" ht="68" customHeight="1">
      <x:c r="A122" s="30" t="str">
        <x:v>EMF-117</x:v>
      </x:c>
      <x:c r="B122" s="27" t="str">
        <x:v>Medical devices</x:v>
      </x:c>
      <x:c r="C122" s="27" t="str">
        <x:v>Magnets in Cell Phones and Smart Watches May Affect Pacemakers and Other Implanted Medical Devices.
Website: U.S. Food and Drug Administration</x:v>
      </x:c>
      <x:c r="D122" s="27" t="str">
        <x:v>Agency guidance</x:v>
      </x:c>
      <x:c r="E122" s="27" t="str">
        <x:v>Strong magnets in consumer electronics can interfere with certain implanted devices.</x:v>
      </x:c>
      <x:c r="F122" s="27" t="str">
        <x:v>Specific magnetic mechanism; do not convert separation advice into a general RF setback.</x:v>
      </x:c>
      <x:c r="G122" s="27" t="str">
        <x:v>Selected text</x:v>
      </x:c>
      <x:c r="H122" s="39" t="str">
        <x:f>HYPERLINK("https://www.fda.gov/radiation-emitting-products/cell-phones/magnets-cell-phones-and-smart-watches-may-affect-pacemakers-and-other-implanted-medical-devices","https://www.fda.gov/radiation-emitting-products/cell-phones/magnets-cell-phones-and-smart-watches-may-affect-pacemakers-and-other-implanted-medical-devices")</x:f>
        <x:v>https://www.fda.gov/radiation-emitting-products/cell-phones/magnets-cell-phones-and-smart-watches-may-affect-pacemakers-and-other-implanted-medical-devices</x:v>
      </x:c>
    </x:row>
    <x:row r="123" ht="54" customHeight="1">
      <x:c r="A123" s="29" t="str">
        <x:v>EMF-118</x:v>
      </x:c>
      <x:c r="B123" s="25" t="str">
        <x:v>Medical devices</x:v>
      </x:c>
      <x:c r="C123" s="25" t="str">
        <x:v>Wireless Medical Devices.
Website: U.S. Food and Drug Administration</x:v>
      </x:c>
      <x:c r="D123" s="25" t="str">
        <x:v>Agency guidance</x:v>
      </x:c>
      <x:c r="E123" s="25" t="str">
        <x:v>FDA addresses wireless coexistence, quality of service, interference and risk management.</x:v>
      </x:c>
      <x:c r="F123" s="25" t="str">
        <x:v>Existing guidance does not establish success rates for patients seeking advice across multiple implants.</x:v>
      </x:c>
      <x:c r="G123" s="25" t="str">
        <x:v>Selected text</x:v>
      </x:c>
      <x:c r="H123" s="38" t="str">
        <x:f>HYPERLINK("https://www.fda.gov/medical-devices/digital-health-center-excellence/wireless-medical-devices","https://www.fda.gov/medical-devices/digital-health-center-excellence/wireless-medical-devices")</x:f>
        <x:v>https://www.fda.gov/medical-devices/digital-health-center-excellence/wireless-medical-devices</x:v>
      </x:c>
    </x:row>
    <x:row r="124" ht="124" customHeight="1">
      <x:c r="A124" s="30" t="str">
        <x:v>EMF-119</x:v>
      </x:c>
      <x:c r="B124" s="27" t="str">
        <x:v>Emerging technology</x:v>
      </x:c>
      <x:c r="C124" s="27" t="str">
        <x:v>Karipidis K, Mate R, Urban D, Tinker R, Wood A. 5G mobile networks and health-a state-of-the-science review of the research into low-level RF fields above 6 GHz. Journal of Exposure Science &amp; Environmental Epidemiology. 2021. DOI: 10.1038/s41370-021-00297-6.
Website: PubMed, U.S. National Library of Medicine</x:v>
      </x:c>
      <x:c r="D124" s="27" t="str">
        <x:v>Scientific review</x:v>
      </x:c>
      <x:c r="E124" s="27" t="str">
        <x:v>Review of low-level fields above 6 GHz included 107 experimental and 31 radar epidemiology studies. Authors reported no confirmed evidence of human hazard from the studied low-level exposures.</x:v>
      </x:c>
      <x:c r="F124" s="27" t="str">
        <x:v>Search ended December 2019. Radar is an exposure analogue rather than a modern 5G cohort. Poor dosimetry, temperature control and lack of replication affected many experiments; long-term monitoring remains relevant.</x:v>
      </x:c>
      <x:c r="G124" s="27" t="str">
        <x:v>Selected text</x:v>
      </x:c>
      <x:c r="H124" s="39" t="str">
        <x:f>HYPERLINK("https://pubmed.ncbi.nlm.nih.gov/33727687/","https://pubmed.ncbi.nlm.nih.gov/33727687/")</x:f>
        <x:v>https://pubmed.ncbi.nlm.nih.gov/33727687/</x:v>
      </x:c>
    </x:row>
    <x:row r="125" ht="82" customHeight="1">
      <x:c r="A125" s="29" t="str">
        <x:v>EMF-120</x:v>
      </x:c>
      <x:c r="B125" s="25" t="str">
        <x:v>Emerging technology</x:v>
      </x:c>
      <x:c r="C125" s="25" t="str">
        <x:v>Meta-analysis of in vitro and in vivo studies of the biological effects of low-level millimetre waves. 2021.
Website: PubMed, U.S. National Library of Medicine</x:v>
      </x:c>
      <x:c r="D125" s="25" t="str">
        <x:v>Meta-analysis</x:v>
      </x:c>
      <x:c r="E125" s="25" t="str">
        <x:v>2021 analysis synthesizes biological experiments at low-level millimeter-wave exposure.</x:v>
      </x:c>
      <x:c r="F125" s="25" t="str">
        <x:v>Experimental quality and heating artifacts affect apparent effects.</x:v>
      </x:c>
      <x:c r="G125" s="25" t="str">
        <x:v>Excerpt / metadata</x:v>
      </x:c>
      <x:c r="H125" s="38" t="str">
        <x:f>HYPERLINK("https://pubmed.ncbi.nlm.nih.gov/33727686/","https://pubmed.ncbi.nlm.nih.gov/33727686/")</x:f>
        <x:v>https://pubmed.ncbi.nlm.nih.gov/33727686/</x:v>
      </x:c>
    </x:row>
    <x:row r="126" ht="82" customHeight="1">
      <x:c r="A126" s="30" t="str">
        <x:v>EMF-121</x:v>
      </x:c>
      <x:c r="B126" s="27" t="str">
        <x:v>Emerging technology</x:v>
      </x:c>
      <x:c r="C126" s="27" t="str">
        <x:v>5G Wireless Communication and Health Effects-A Pragmatic Review Based on Available Studies Regarding 6 to 100 GHz. 2019.
Website: PubMed, U.S. National Library of Medicine</x:v>
      </x:c>
      <x:c r="D126" s="27" t="str">
        <x:v>Scientific review</x:v>
      </x:c>
      <x:c r="E126" s="27" t="str">
        <x:v>2019 pragmatic review examines studies in the 6–100 GHz range.</x:v>
      </x:c>
      <x:c r="F126" s="27" t="str">
        <x:v>Pragmatic selection differs from a prespecified systematic review.</x:v>
      </x:c>
      <x:c r="G126" s="27" t="str">
        <x:v>Excerpt / metadata</x:v>
      </x:c>
      <x:c r="H126" s="39" t="str">
        <x:f>HYPERLINK("https://pubmed.ncbi.nlm.nih.gov/31540320/","https://pubmed.ncbi.nlm.nih.gov/31540320/")</x:f>
        <x:v>https://pubmed.ncbi.nlm.nih.gov/31540320/</x:v>
      </x:c>
    </x:row>
    <x:row r="127" ht="110" customHeight="1">
      <x:c r="A127" s="29" t="str">
        <x:v>EMF-122</x:v>
      </x:c>
      <x:c r="B127" s="25" t="str">
        <x:v>Environment</x:v>
      </x:c>
      <x:c r="C127" s="25" t="str">
        <x:v>Thill A, Cammaerts MC, Balmori A. Biological effects of electromagnetic fields on insects: a systematic review and meta-analysis. Reviews on Environmental Health. 2024. DOI: 10.1515/reveh-2023-0072.
Website: PubMed, U.S. National Library of Medicine</x:v>
      </x:c>
      <x:c r="D127" s="25" t="str">
        <x:v>Systematic review</x:v>
      </x:c>
      <x:c r="E127" s="25" t="str">
        <x:v>Review authors interpret insect laboratory effects as established and advocate greater precaution. They acknowledge that field evidence is partial and wider ecological implications remain unknown.</x:v>
      </x:c>
      <x:c r="F127" s="25" t="str">
        <x:v>Mixed frequency bands, laboratory-to-field transfer and causal attribution of population decline require care. Authors’ policy recommendation is distinct from an established site-specific effect.</x:v>
      </x:c>
      <x:c r="G127" s="25" t="str">
        <x:v>Abstract</x:v>
      </x:c>
      <x:c r="H127" s="38" t="str">
        <x:f>HYPERLINK("https://pubmed.ncbi.nlm.nih.gov/37990587/","https://pubmed.ncbi.nlm.nih.gov/37990587/")</x:f>
        <x:v>https://pubmed.ncbi.nlm.nih.gov/37990587/</x:v>
      </x:c>
    </x:row>
    <x:row r="128" ht="110" customHeight="1">
      <x:c r="A128" s="30" t="str">
        <x:v>EMF-123</x:v>
      </x:c>
      <x:c r="B128" s="27" t="str">
        <x:v>Environment</x:v>
      </x:c>
      <x:c r="C128" s="27" t="str">
        <x:v>Ken Karipidis et al.. What evidence exists on the impact of anthropogenic radiofrequency electromagnetic fields on animals and plants in the environment: a systematic map. Environmental Evidence. 2023. DOI: 10.1186/s13750-023-00304-3.
Website: PubMed, U.S. National Library of Medicine</x:v>
      </x:c>
      <x:c r="D128" s="27" t="str">
        <x:v>Evidence map</x:v>
      </x:c>
      <x:c r="E128" s="27" t="str">
        <x:v>Environmental RF evidence map includes 334 articles: 237 fauna and 97 flora. Most were laboratory studies; authors described widespread weak methods and limited natural-environment evidence.</x:v>
      </x:c>
      <x:c r="F128" s="27" t="str">
        <x:v>A systematic map catalogs evidence distribution; it does not pool effect sizes or establish overall ecological harm or safety. Human exposure guidelines are not automatically wildlife standards.</x:v>
      </x:c>
      <x:c r="G128" s="27" t="str">
        <x:v>Abstract</x:v>
      </x:c>
      <x:c r="H128" s="39" t="str">
        <x:f>HYPERLINK("https://pubmed.ncbi.nlm.nih.gov/39294811/","https://pubmed.ncbi.nlm.nih.gov/39294811/")</x:f>
        <x:v>https://pubmed.ncbi.nlm.nih.gov/39294811/</x:v>
      </x:c>
    </x:row>
    <x:row r="129" ht="96" customHeight="1">
      <x:c r="A129" s="29" t="str">
        <x:v>EMF-124</x:v>
      </x:c>
      <x:c r="B129" s="25" t="str">
        <x:v>Environment</x:v>
      </x:c>
      <x:c r="C129" s="25" t="str">
        <x:v>Engels S, Schneider NL, Lefeldt N et al.. Anthropogenic electromagnetic noise disrupts magnetic compass orientation in a migratory bird. Nature. 2014. DOI: 10.1038/nature13290.
Website: PubMed, U.S. National Library of Medicine</x:v>
      </x:c>
      <x:c r="D129" s="25" t="str">
        <x:v>Blinded experiment</x:v>
      </x:c>
      <x:c r="E129" s="25" t="str">
        <x:v>Double-blind European-robin experiments found magnetic compass orientation disrupted by urban electromagnetic noise and restored by grounded screening.</x:v>
      </x:c>
      <x:c r="F129" s="25" t="str">
        <x:v>Species, orientation task, spectrum and experimental setting limit generalization. Findings do not quantify bird mortality, population decline, human risk or a data-center impact radius.</x:v>
      </x:c>
      <x:c r="G129" s="25" t="str">
        <x:v>Abstract</x:v>
      </x:c>
      <x:c r="H129" s="38" t="str">
        <x:f>HYPERLINK("https://pubmed.ncbi.nlm.nih.gov/24805233/","https://pubmed.ncbi.nlm.nih.gov/24805233/")</x:f>
        <x:v>https://pubmed.ncbi.nlm.nih.gov/24805233/</x:v>
      </x:c>
    </x:row>
    <x:row r="130" ht="96" customHeight="1">
      <x:c r="A130" s="30" t="str">
        <x:v>EMF-125</x:v>
      </x:c>
      <x:c r="B130" s="27" t="str">
        <x:v>Environment</x:v>
      </x:c>
      <x:c r="C130" s="27" t="str">
        <x:v>S Cucurachi et al.. A review of the ecological effects of radiofrequency electromagnetic fields (RF-EMF). Environ Int. 2013. DOI: 10.1016/j.envint.2012.10.009.
Website: PubMed, U.S. National Library of Medicine</x:v>
      </x:c>
      <x:c r="D130" s="27" t="str">
        <x:v>Systematic review</x:v>
      </x:c>
      <x:c r="E130" s="27" t="str">
        <x:v>Older review reports effects in many studies but no clear dose-response and limited field evidence.</x:v>
      </x:c>
      <x:c r="F130" s="27" t="str">
        <x:v>Method heterogeneity and generalization to ecosystems constrain conclusions.</x:v>
      </x:c>
      <x:c r="G130" s="27" t="str">
        <x:v>Abstract</x:v>
      </x:c>
      <x:c r="H130" s="39" t="str">
        <x:f>HYPERLINK("https://pubmed.ncbi.nlm.nih.gov/23261519/","https://pubmed.ncbi.nlm.nih.gov/23261519/")</x:f>
        <x:v>https://pubmed.ncbi.nlm.nih.gov/23261519/</x:v>
      </x:c>
    </x:row>
    <x:row r="131" ht="68" customHeight="1">
      <x:c r="A131" s="29" t="str">
        <x:v>EMF-126</x:v>
      </x:c>
      <x:c r="B131" s="25" t="str">
        <x:v>Environment</x:v>
      </x:c>
      <x:c r="C131" s="25" t="str">
        <x:v>Plant Responses to High Frequency Electromagnetic Fields. 2016.
Website: PubMed, U.S. National Library of Medicine</x:v>
      </x:c>
      <x:c r="D131" s="25" t="str">
        <x:v>Scientific review</x:v>
      </x:c>
      <x:c r="E131" s="25" t="str">
        <x:v>Review covers plant responses to high-frequency electromagnetic fields.</x:v>
      </x:c>
      <x:c r="F131" s="25" t="str">
        <x:v>Changes in growth or biomarkers do not by themselves establish crop loss.</x:v>
      </x:c>
      <x:c r="G131" s="25" t="str">
        <x:v>Excerpt / metadata</x:v>
      </x:c>
      <x:c r="H131" s="38" t="str">
        <x:f>HYPERLINK("https://pubmed.ncbi.nlm.nih.gov/26981524/","https://pubmed.ncbi.nlm.nih.gov/26981524/")</x:f>
        <x:v>https://pubmed.ncbi.nlm.nih.gov/26981524/</x:v>
      </x:c>
    </x:row>
    <x:row r="132" ht="82" customHeight="1">
      <x:c r="A132" s="30" t="str">
        <x:v>EMF-127</x:v>
      </x:c>
      <x:c r="B132" s="27" t="str">
        <x:v>Environment</x:v>
      </x:c>
      <x:c r="C132" s="27" t="str">
        <x:v>Biological Effects of Electric, Magnetic, and Electromagnetic Fields from 0 to 100 MHz on Fauna and Flora: Workshop Report. 2022.
Website: PubMed, U.S. National Library of Medicine</x:v>
      </x:c>
      <x:c r="D132" s="27" t="str">
        <x:v>Workshop report</x:v>
      </x:c>
      <x:c r="E132" s="27" t="str">
        <x:v>Workshop considers fauna and flora effects from fields up to 100 MHz.</x:v>
      </x:c>
      <x:c r="F132" s="27" t="str">
        <x:v>Expert workshop is not a new controlled ecological experiment.</x:v>
      </x:c>
      <x:c r="G132" s="27" t="str">
        <x:v>Excerpt / metadata</x:v>
      </x:c>
      <x:c r="H132" s="39" t="str">
        <x:f>HYPERLINK("https://pubmed.ncbi.nlm.nih.gov/36480584/","https://pubmed.ncbi.nlm.nih.gov/36480584/")</x:f>
        <x:v>https://pubmed.ncbi.nlm.nih.gov/36480584/</x:v>
      </x:c>
    </x:row>
    <x:row r="133" ht="54" customHeight="1">
      <x:c r="A133" s="29" t="str">
        <x:v>EMF-128</x:v>
      </x:c>
      <x:c r="B133" s="25" t="str">
        <x:v>Methods</x:v>
      </x:c>
      <x:c r="C133" s="25" t="str">
        <x:v>WHO research agenda for radiofrequency fields. 2010.
Website: World Health Organization</x:v>
      </x:c>
      <x:c r="D133" s="25" t="str">
        <x:v>Research agenda</x:v>
      </x:c>
      <x:c r="E133" s="25" t="str">
        <x:v>WHO research agenda identifies RF evidence gaps and study priorities.</x:v>
      </x:c>
      <x:c r="F133" s="25" t="str">
        <x:v>Historical research priorities are not findings that the suspected effects occur.</x:v>
      </x:c>
      <x:c r="G133" s="25" t="str">
        <x:v>Excerpt / metadata</x:v>
      </x:c>
      <x:c r="H133" s="38" t="str">
        <x:f>HYPERLINK("https://www.who.int/publications-detail-redirect/who-research-agenda-for-radiofrequency-fields","https://www.who.int/publications-detail-redirect/who-research-agenda-for-radiofrequency-fields")</x:f>
        <x:v>https://www.who.int/publications-detail-redirect/who-research-agenda-for-radiofrequency-fields</x:v>
      </x:c>
    </x:row>
    <x:row r="134" ht="82" customHeight="1">
      <x:c r="A134" s="30" t="str">
        <x:v>EMF-129</x:v>
      </x:c>
      <x:c r="B134" s="27" t="str">
        <x:v>Methods</x:v>
      </x:c>
      <x:c r="C134" s="27" t="str">
        <x:v>2007 WHO Research Agenda for Extremely Low Frequency Fields. 2007.
Website: World Health Organization</x:v>
      </x:c>
      <x:c r="D134" s="27" t="str">
        <x:v>Research agenda</x:v>
      </x:c>
      <x:c r="E134" s="27" t="str">
        <x:v>WHO 2007 agenda addresses unresolved ELF questions.</x:v>
      </x:c>
      <x:c r="F134" s="27" t="str">
        <x:v>Use current studies to check which gaps remain unresolved.</x:v>
      </x:c>
      <x:c r="G134" s="27" t="str">
        <x:v>Excerpt / metadata</x:v>
      </x:c>
      <x:c r="H134" s="39" t="str">
        <x:f>HYPERLINK("https://cdn.who.int/media/docs/default-source/documents/radiation/research-agenda-for-extremely-low-frequency-fieldsfe251cc2-e09a-4061-bf4c-87ec599df49f.pdf?download=true&amp;sfvrsn=1b20e2fd_1","https://cdn.who.int/media/docs/default-source/documents/radiation/research-agenda-for-extremely-low-frequency-fieldsfe251cc2-e09a-4061-bf4c-87ec599df49f.pdf?download=true&amp;sfvrsn=1b20e2fd_1")</x:f>
        <x:v>https://cdn.who.int/media/docs/default-source/documents/radiation/research-agenda-for-extremely-low-frequency-fieldsfe251cc2-e09a-4061-bf4c-87ec599df49f.pdf?download=true&amp;sfvrsn=1b20e2fd_1</x:v>
      </x:c>
    </x:row>
    <x:row r="135" ht="48" customHeight="1">
      <x:c r="A135" s="29" t="str">
        <x:v>EMF-130</x:v>
      </x:c>
      <x:c r="B135" s="25" t="str">
        <x:v>Methods</x:v>
      </x:c>
      <x:c r="C135" s="25" t="str">
        <x:v>OHAT Risk of Bias Tool.
Website: National Toxicology Program</x:v>
      </x:c>
      <x:c r="D135" s="25" t="str">
        <x:v>Appraisal tool</x:v>
      </x:c>
      <x:c r="E135" s="25" t="str">
        <x:v>NTP OHAT tool provides a structured approach to assessing evidence quality.</x:v>
      </x:c>
      <x:c r="F135" s="25" t="str">
        <x:v>A completed appraisal requires study-level information and trained judgment.</x:v>
      </x:c>
      <x:c r="G135" s="25" t="str">
        <x:v>Excerpt / metadata</x:v>
      </x:c>
      <x:c r="H135" s="38" t="str">
        <x:f>HYPERLINK("https://ntp.niehs.nih.gov/research/assessments/noncancer/riskbias","https://ntp.niehs.nih.gov/research/assessments/noncancer/riskbias")</x:f>
        <x:v>https://ntp.niehs.nih.gov/research/assessments/noncancer/riskbias</x:v>
      </x:c>
    </x:row>
    <x:row r="136" ht="68" customHeight="1">
      <x:c r="A136" s="30" t="str">
        <x:v>EMF-131</x:v>
      </x:c>
      <x:c r="B136" s="27" t="str">
        <x:v>Methods</x:v>
      </x:c>
      <x:c r="C136" s="27" t="str">
        <x:v>The PRISMA 2020 statement: an updated guideline for reporting systematic reviews. 2021.
Website: PubMed, U.S. National Library of Medicine</x:v>
      </x:c>
      <x:c r="D136" s="27" t="str">
        <x:v>Reporting guideline</x:v>
      </x:c>
      <x:c r="E136" s="27" t="str">
        <x:v>PRISMA 2020 defines reporting requirements for systematic reviews.</x:v>
      </x:c>
      <x:c r="F136" s="27" t="str">
        <x:v>PRISMA compliance alone does not prove unbiased methods or accurate conclusions.</x:v>
      </x:c>
      <x:c r="G136" s="27" t="str">
        <x:v>Excerpt / metadata</x:v>
      </x:c>
      <x:c r="H136" s="39" t="str">
        <x:f>HYPERLINK("https://pubmed.ncbi.nlm.nih.gov/33782057/","https://pubmed.ncbi.nlm.nih.gov/33782057/")</x:f>
        <x:v>https://pubmed.ncbi.nlm.nih.gov/33782057/</x:v>
      </x:c>
    </x:row>
    <x:row r="137" ht="82" customHeight="1">
      <x:c r="A137" s="29" t="str">
        <x:v>EMF-132</x:v>
      </x:c>
      <x:c r="B137" s="25" t="str">
        <x:v>Scientific debate</x:v>
      </x:c>
      <x:c r="C137" s="25" t="str">
        <x:v>Association between magnetic field exposure and miscarriage risk is not supported by the data. 2021.
Website: PubMed, U.S. National Library of Medicine</x:v>
      </x:c>
      <x:c r="D137" s="25" t="str">
        <x:v>Methodological critique</x:v>
      </x:c>
      <x:c r="E137" s="25" t="str">
        <x:v>Published 2021 critique challenges the interpretation of the magnetic-field and miscarriage cohort.</x:v>
      </x:c>
      <x:c r="F137" s="25" t="str">
        <x:v>Full text needed to evaluate each objection. Criticism is not itself proof that no effect exists.</x:v>
      </x:c>
      <x:c r="G137" s="25" t="str">
        <x:v>Excerpt / metadata</x:v>
      </x:c>
      <x:c r="H137" s="38" t="str">
        <x:f>HYPERLINK("https://pubmed.ncbi.nlm.nih.gov/34772979/","https://pubmed.ncbi.nlm.nih.gov/34772979/")</x:f>
        <x:v>https://pubmed.ncbi.nlm.nih.gov/34772979/</x:v>
      </x:c>
    </x:row>
    <x:row r="138" ht="54" customHeight="1">
      <x:c r="A138" s="30" t="str">
        <x:v>EMF-133</x:v>
      </x:c>
      <x:c r="B138" s="27" t="str">
        <x:v>Standards</x:v>
      </x:c>
      <x:c r="C138" s="27" t="str">
        <x:v>47 CFR 1.1310 Radiofrequency radiation exposure limits.
Website: Electronic Code of Federal Regulations</x:v>
      </x:c>
      <x:c r="D138" s="27" t="str">
        <x:v>Regulation</x:v>
      </x:c>
      <x:c r="E138" s="27" t="str">
        <x:v>Specifies applicable RF exposure limits and evaluation criteria.</x:v>
      </x:c>
      <x:c r="F138" s="27" t="str">
        <x:v>Frequency, averaging and exposure category matter; not individualized implant clearance.</x:v>
      </x:c>
      <x:c r="G138" s="27" t="str">
        <x:v>Selected text</x:v>
      </x:c>
      <x:c r="H138" s="39" t="str">
        <x:f>HYPERLINK("https://www.ecfr.gov/current/title-47/chapter-I/subchapter-A/part-1/subpart-I/section-1.1310","https://www.ecfr.gov/current/title-47/chapter-I/subchapter-A/part-1/subpart-I/section-1.1310")</x:f>
        <x:v>https://www.ecfr.gov/current/title-47/chapter-I/subchapter-A/part-1/subpart-I/section-1.1310</x:v>
      </x:c>
    </x:row>
    <x:row r="139" ht="110" customHeight="1">
      <x:c r="A139" s="29" t="str">
        <x:v>EMF-134</x:v>
      </x:c>
      <x:c r="B139" s="25" t="str">
        <x:v>Infrastructure</x:v>
      </x:c>
      <x:c r="C139" s="25" t="str">
        <x:v>Portillo F, Fernandez-Ros M, Novas N, Garcia RM, Viciana E, Gazquez JA. Monitoring Harmonic ELF Magnetic Fields in Data Centers With Sensor-Based Instrumentation. IEEE Transactions on Instrumentation and Measurement. 2026. DOI: 10.1109/TIM.2026.3684676.
Website: IEEE Xplore</x:v>
      </x:c>
      <x:c r="D139" s="25" t="str">
        <x:v>Field measurement</x:v>
      </x:c>
      <x:c r="E139" s="25" t="str">
        <x:v>One-month interior data-center magnetometry study reported typical rms magnetic flux density around 0.5 µT, maximum below 1 µT and substantial harmonic distortion.</x:v>
      </x:c>
      <x:c r="F139" s="25" t="str">
        <x:v>One instrument location and facility. EMC/power-quality characterization is not a health-outcome study or an off-site exposure model. Typical value is not labeled a mean or median.</x:v>
      </x:c>
      <x:c r="G139" s="25" t="str">
        <x:v>Abstract</x:v>
      </x:c>
      <x:c r="H139" s="38" t="str">
        <x:f>HYPERLINK("https://ieeexplore.ieee.org/abstract/document/11482647","https://ieeexplore.ieee.org/abstract/document/11482647")</x:f>
        <x:v>https://ieeexplore.ieee.org/abstract/document/11482647</x:v>
      </x:c>
    </x:row>
    <x:row r="140" ht="96" customHeight="1">
      <x:c r="A140" s="30" t="str">
        <x:v>EMF-135</x:v>
      </x:c>
      <x:c r="B140" s="27" t="str">
        <x:v>Infrastructure</x:v>
      </x:c>
      <x:c r="C140" s="27" t="str">
        <x:v>Sutaria J, Rönnberg SK. Propagation of supraharmonics in a data center with different operating modes of UPS. IEEE Access. 2023. DOI: 10.1109/ACCESS.2023.3266092.
Website: Luleå University of Technology repository</x:v>
      </x:c>
      <x:c r="D140" s="27" t="str">
        <x:v>Field / engineering study</x:v>
      </x:c>
      <x:c r="E140" s="27" t="str">
        <x:v>Engineering paper describes measured and modeled changes in supraharmonic magnitude and propagation when UPS operating mode changes.</x:v>
      </x:c>
      <x:c r="F140" s="27" t="str">
        <x:v>Conducted emissions in power conductors do not directly describe airborne fields, neighborhood exposure or human disease risk. No local boundary measurement is supplied.</x:v>
      </x:c>
      <x:c r="G140" s="27" t="str">
        <x:v>Abstract</x:v>
      </x:c>
      <x:c r="H140" s="39" t="str">
        <x:f>HYPERLINK("https://ltu.diva-portal.org/smash/record.jsf?pid=diva2%3A1751248","https://ltu.diva-portal.org/smash/record.jsf?pid=diva2%3A1751248")</x:f>
        <x:v>https://ltu.diva-portal.org/smash/record.jsf?pid=diva2%3A1751248</x:v>
      </x:c>
    </x:row>
    <x:row r="141" ht="82" customHeight="1">
      <x:c r="A141" s="29" t="str">
        <x:v>EMF-136</x:v>
      </x:c>
      <x:c r="B141" s="25" t="str">
        <x:v>Measurement</x:v>
      </x:c>
      <x:c r="C141" s="25" t="str">
        <x:v>Alfalahi STY et al.. Supraharmonics in Power Grid: Identification, Standards, and Measurement Techniques. IEEE Access. 2021. DOI: 10.1109/ACCESS.2021.3099013.
Website: Universiti Tenaga Nasional repository</x:v>
      </x:c>
      <x:c r="D141" s="25" t="str">
        <x:v>Engineering review</x:v>
      </x:c>
      <x:c r="E141" s="25" t="str">
        <x:v>Reviews supraharmonic identification, standards and measurement methods in electrical grids.</x:v>
      </x:c>
      <x:c r="F141" s="25" t="str">
        <x:v>Power-quality criteria address grid and equipment behavior; they do not automatically establish human-health thresholds.</x:v>
      </x:c>
      <x:c r="G141" s="25" t="str">
        <x:v>Excerpt / metadata</x:v>
      </x:c>
      <x:c r="H141" s="38" t="str">
        <x:f>HYPERLINK("https://irepository.uniten.edu.my/handle/123456789/26515","https://irepository.uniten.edu.my/handle/123456789/26515")</x:f>
        <x:v>https://irepository.uniten.edu.my/handle/123456789/26515</x:v>
      </x:c>
    </x:row>
    <x:row r="142" ht="152" customHeight="1">
      <x:c r="A142" s="30" t="str">
        <x:v>EMF-137</x:v>
      </x:c>
      <x:c r="B142" s="27" t="str">
        <x:v>Intermediate frequency</x:v>
      </x:c>
      <x:c r="C142" s="27" t="str">
        <x:v>Lambert Bodewein, Kristina Schmiedchen, Dagmar Dechent, Dominik Stunder, David Graefrath, Lukas Winter, Thomas Kraus, Sarah Driessen. Systematic review on the biological effects of electric, magnetic and electromagnetic fields in the intermediate frequency range (300 Hz to 1 MHz). Environmental Research. 2019. DOI: 10.1016/j.envres.2019.01.015.
Website: PubMed, U.S. National Library of Medicine</x:v>
      </x:c>
      <x:c r="D142" s="27" t="str">
        <x:v>Systematic review</x:v>
      </x:c>
      <x:c r="E142" s="27" t="str">
        <x:v>Review of 56 studies found heterogeneous and inconsistent results, with inadequate evidence for conclusions on most endpoints.</x:v>
      </x:c>
      <x:c r="F142" s="27" t="str">
        <x:v>Many exposures exceeded public reference levels; study quality and frequency coverage were limited.</x:v>
      </x:c>
      <x:c r="G142" s="27" t="str">
        <x:v>Abstract</x:v>
      </x:c>
      <x:c r="H142" s="39" t="str">
        <x:f>HYPERLINK("https://pubmed.ncbi.nlm.nih.gov/30690271/","https://pubmed.ncbi.nlm.nih.gov/30690271/")</x:f>
        <x:v>https://pubmed.ncbi.nlm.nih.gov/30690271/</x:v>
      </x:c>
    </x:row>
    <x:row r="143" ht="110" customHeight="1">
      <x:c r="A143" s="29" t="str">
        <x:v>EMF-138</x:v>
      </x:c>
      <x:c r="B143" s="25" t="str">
        <x:v>Cardiovascular</x:v>
      </x:c>
      <x:c r="C143" s="25" t="str">
        <x:v>Michelant L, Selmaoui B. Impact of Radiofrequency Electromagnetic Fields on Cardiac Activity at Rest: A Systematic Review of Healthy Human Studies. Bioelectromagnetics. 2025. DOI: 10.1002/bem.70014.
Website: PubMed, U.S. National Library of Medicine</x:v>
      </x:c>
      <x:c r="D143" s="25" t="str">
        <x:v>Systematic review</x:v>
      </x:c>
      <x:c r="E143" s="25" t="str">
        <x:v>Review of 28 healthy-human studies found mostly no heart-rate effects at rest; HRV findings were heterogeneous, with some position-dependent variations.</x:v>
      </x:c>
      <x:c r="F143" s="25" t="str">
        <x:v>Most exposures lasted 5–50 minutes. Only healthy participants were included. HRV is an indirect, multifactorial marker; findings do not establish effects or safety in dysautonomia or chronic illness.</x:v>
      </x:c>
      <x:c r="G143" s="25" t="str">
        <x:v>Abstract</x:v>
      </x:c>
      <x:c r="H143" s="38" t="str">
        <x:f>HYPERLINK("https://pubmed.ncbi.nlm.nih.gov/40662412/","https://pubmed.ncbi.nlm.nih.gov/40662412/")</x:f>
        <x:v>https://pubmed.ncbi.nlm.nih.gov/40662412/</x:v>
      </x:c>
    </x:row>
    <x:row r="144" ht="124" customHeight="1">
      <x:c r="A144" s="30" t="str">
        <x:v>EMF-139</x:v>
      </x:c>
      <x:c r="B144" s="27" t="str">
        <x:v>Sleep and EEG</x:v>
      </x:c>
      <x:c r="C144" s="27" t="str">
        <x:v>Anna C Prins, Koen Baas, Johan N van der Meer, Marc Jacobs, Aart J Nederveen. The effect of mobile phone electromagnetic fields on the human resting state wake EEG and event-related potential: A systematic review and meta-analysis. Bioelectromagnetics. 2025. DOI: 10.1002/bem.22531.
Website: PubMed, U.S. National Library of Medicine</x:v>
      </x:c>
      <x:c r="D144" s="27" t="str">
        <x:v>Systematic review</x:v>
      </x:c>
      <x:c r="E144" s="27" t="str">
        <x:v>51-study EEG review found an effect for a 2G eyes-open resting protocol, but no evidence of effects during task performance. Most comparisons could not be synthesized because of heterogeneity.</x:v>
      </x:c>
      <x:c r="F144" s="27" t="str">
        <x:v>No included study was free of risk of bias. EEG changes do not by themselves establish impaired cognition, disease or clinical adversity.</x:v>
      </x:c>
      <x:c r="G144" s="27" t="str">
        <x:v>Abstract</x:v>
      </x:c>
      <x:c r="H144" s="39" t="str">
        <x:f>HYPERLINK("https://pubmed.ncbi.nlm.nih.gov/39575575/","https://pubmed.ncbi.nlm.nih.gov/39575575/")</x:f>
        <x:v>https://pubmed.ncbi.nlm.nih.gov/39575575/</x:v>
      </x:c>
    </x:row>
    <x:row r="145" ht="82" customHeight="1">
      <x:c r="A145" s="29" t="str">
        <x:v>EMF-140</x:v>
      </x:c>
      <x:c r="B145" s="25" t="str">
        <x:v>Sleep and EEG</x:v>
      </x:c>
      <x:c r="C145" s="25" t="str">
        <x:v>An experimental study on effects of radiofrequency electromagnetic fields on sleep in healthy elderly males and females: Gender matters!. 2020.
Website: PubMed, U.S. National Library of Medicine</x:v>
      </x:c>
      <x:c r="D145" s="25" t="str">
        <x:v>Controlled experiment</x:v>
      </x:c>
      <x:c r="E145" s="25" t="str">
        <x:v>Investigates RF exposure and sleep in healthy elderly men and women.</x:v>
      </x:c>
      <x:c r="F145" s="25" t="str">
        <x:v>Full results and sex-specific analyses need detailed review; cannot generalize to all sleep disturbances.</x:v>
      </x:c>
      <x:c r="G145" s="25" t="str">
        <x:v>Excerpt / metadata</x:v>
      </x:c>
      <x:c r="H145" s="38" t="str">
        <x:f>HYPERLINK("https://pubmed.ncbi.nlm.nih.gov/32014649/","https://pubmed.ncbi.nlm.nih.gov/32014649/")</x:f>
        <x:v>https://pubmed.ncbi.nlm.nih.gov/32014649/</x:v>
      </x:c>
    </x:row>
    <x:row r="146" ht="82" customHeight="1">
      <x:c r="A146" s="30" t="str">
        <x:v>EMF-141</x:v>
      </x:c>
      <x:c r="B146" s="27" t="str">
        <x:v>Sleep and EEG</x:v>
      </x:c>
      <x:c r="C146" s="27" t="str">
        <x:v>RF-EMF exposure effects on sleep - Age doesn't matter in men!. 2020. DOI: 10.1016/j.envres.2020.110173.
Website: PubMed, U.S. National Library of Medicine</x:v>
      </x:c>
      <x:c r="D146" s="27" t="str">
        <x:v>Randomized crossover analysis</x:v>
      </x:c>
      <x:c r="E146" s="27" t="str">
        <x:v>Analysis of three blinded crossover studies found sporadic sleep effects and no indication of adverse health effects under the studied conditions.</x:v>
      </x:c>
      <x:c r="F146" s="27" t="str">
        <x:v>Male volunteers and head-worn all-night exposure; female and chronic-disease populations were not resolved.</x:v>
      </x:c>
      <x:c r="G146" s="27" t="str">
        <x:v>Abstract</x:v>
      </x:c>
      <x:c r="H146" s="39" t="str">
        <x:f>HYPERLINK("https://pubmed.ncbi.nlm.nih.gov/32931791/","https://pubmed.ncbi.nlm.nih.gov/32931791/")</x:f>
        <x:v>https://pubmed.ncbi.nlm.nih.gov/32931791/</x:v>
      </x:c>
    </x:row>
    <x:row r="147" ht="82" customHeight="1">
      <x:c r="A147" s="29" t="str">
        <x:v>EMF-142</x:v>
      </x:c>
      <x:c r="B147" s="25" t="str">
        <x:v>Sleep and EEG</x:v>
      </x:c>
      <x:c r="C147" s="25" t="str">
        <x:v>The potential for impact of man-made super low and extremely low frequency electromagnetic fields on sleep. Sleep Medicine Reviews. 2019.
Website: PubMed, U.S. National Library of Medicine</x:v>
      </x:c>
      <x:c r="D147" s="25" t="str">
        <x:v>Scientific review</x:v>
      </x:c>
      <x:c r="E147" s="25" t="str">
        <x:v>Reviews potential effects of low-frequency fields on sleep.</x:v>
      </x:c>
      <x:c r="F147" s="25" t="str">
        <x:v>Review scope and physiological mechanisms require full-text appraisal; do not merge with GHz phone exposure.</x:v>
      </x:c>
      <x:c r="G147" s="25" t="str">
        <x:v>Excerpt / metadata</x:v>
      </x:c>
      <x:c r="H147" s="38" t="str">
        <x:f>HYPERLINK("https://pubmed.ncbi.nlm.nih.gov/31252334/","https://pubmed.ncbi.nlm.nih.gov/31252334/")</x:f>
        <x:v>https://pubmed.ncbi.nlm.nih.gov/31252334/</x:v>
      </x:c>
    </x:row>
    <x:row r="148" ht="110" customHeight="1">
      <x:c r="A148" s="30" t="str">
        <x:v>EMF-143</x:v>
      </x:c>
      <x:c r="B148" s="27" t="str">
        <x:v>Sleep and EEG</x:v>
      </x:c>
      <x:c r="C148" s="27" t="str">
        <x:v>Danker-Hopfe et al.. Effects of RF-EMF on the Human Resting-State EEG-the Inconsistencies in the Consistency. Part 1: Non-Exposure-Related Limitations of Comparability Between Studies. Bioelectromagnetics. 2019. DOI: 10.1002/bem.22194.
Website: PubMed, U.S. National Library of Medicine</x:v>
      </x:c>
      <x:c r="D148" s="27" t="str">
        <x:v>Methods review</x:v>
      </x:c>
      <x:c r="E148" s="27" t="str">
        <x:v>Analyzes methodological variation that can explain inconsistent EEG findings.</x:v>
      </x:c>
      <x:c r="F148" s="27" t="str">
        <x:v>Method differences limit synthesis; physiological variation and analytic choices can alter findings.</x:v>
      </x:c>
      <x:c r="G148" s="27" t="str">
        <x:v>Abstract</x:v>
      </x:c>
      <x:c r="H148" s="39" t="str">
        <x:f>HYPERLINK("https://pubmed.ncbi.nlm.nih.gov/31215052/","https://pubmed.ncbi.nlm.nih.gov/31215052/")</x:f>
        <x:v>https://pubmed.ncbi.nlm.nih.gov/31215052/</x:v>
      </x:c>
    </x:row>
    <x:row r="149" ht="138" customHeight="1">
      <x:c r="A149" s="29" t="str">
        <x:v>EMF-144</x:v>
      </x:c>
      <x:c r="B149" s="25" t="str">
        <x:v>Medical devices</x:v>
      </x:c>
      <x:c r="C149" s="25" t="str">
        <x:v>Driessen S, Napp A, Schmiedchen K, Kraus T, Stunder D. Electromagnetic interference in cardiac electronic implants caused by novel electrical appliances emitting electromagnetic fields in the intermediate frequency range: a systematic review. EP Europace. 2019. DOI: 10.1093/europace/euy155.
Website: PubMed Central, U.S. National Library of Medicine</x:v>
      </x:c>
      <x:c r="D149" s="25" t="str">
        <x:v>Systematic review</x:v>
      </x:c>
      <x:c r="E149" s="25" t="str">
        <x:v>Review finds cardiovascular implants can malfunction in intermediate-frequency fields; likelihood depends on field parameters, device model, sensitivity, lead configuration and implantation geometry.</x:v>
      </x:c>
      <x:c r="F149" s="25" t="str">
        <x:v>Device interference is separate from carcinogenesis or general health effects. No universal field limit or residential setback for implant recipients can be derived from this review.</x:v>
      </x:c>
      <x:c r="G149" s="25" t="str">
        <x:v>Abstract</x:v>
      </x:c>
      <x:c r="H149" s="38" t="str">
        <x:f>HYPERLINK("https://pmc.ncbi.nlm.nih.gov/articles/PMC6365808/","https://pmc.ncbi.nlm.nih.gov/articles/PMC6365808/")</x:f>
        <x:v>https://pmc.ncbi.nlm.nih.gov/articles/PMC6365808/</x:v>
      </x:c>
    </x:row>
    <x:row r="150" ht="110" customHeight="1">
      <x:c r="A150" s="30" t="str">
        <x:v>EMF-145</x:v>
      </x:c>
      <x:c r="B150" s="27" t="str">
        <x:v>Static fields</x:v>
      </x:c>
      <x:c r="C150" s="27" t="str">
        <x:v>Driessen S et al.. Biological and health-related effects of weak static magnetic fields (≤ 1 mT) in humans and vertebrates: A systematic review. PLOS ONE. 2020. DOI: 10.1371/journal.pone.0230038.
Website: PubMed, U.S. National Library of Medicine</x:v>
      </x:c>
      <x:c r="D150" s="27" t="str">
        <x:v>Systematic review</x:v>
      </x:c>
      <x:c r="E150" s="27" t="str">
        <x:v>Weak-static-field review found inadequate evidence for firm conclusions on most endpoints.</x:v>
      </x:c>
      <x:c r="F150" s="27" t="str">
        <x:v>Only 11 animal studies met inclusion criteria; no human study qualified. Effects were not independently replicated.</x:v>
      </x:c>
      <x:c r="G150" s="27" t="str">
        <x:v>Selected text</x:v>
      </x:c>
      <x:c r="H150" s="39" t="str">
        <x:f>HYPERLINK("https://pubmed.ncbi.nlm.nih.gov/32516313/","https://pubmed.ncbi.nlm.nih.gov/32516313/")</x:f>
        <x:v>https://pubmed.ncbi.nlm.nih.gov/32516313/</x:v>
      </x:c>
    </x:row>
    <x:row r="151" ht="82" customHeight="1">
      <x:c r="A151" s="29" t="str">
        <x:v>EMF-146</x:v>
      </x:c>
      <x:c r="B151" s="25" t="str">
        <x:v>Static fields</x:v>
      </x:c>
      <x:c r="C151" s="25" t="str">
        <x:v>Effects of static magnetic fields on cognition, vital signs, and sensory perception: a meta-analysis. 2011.
Website: PubMed, U.S. National Library of Medicine</x:v>
      </x:c>
      <x:c r="D151" s="25" t="str">
        <x:v>Meta-analysis</x:v>
      </x:c>
      <x:c r="E151" s="25" t="str">
        <x:v>Evaluates static-field effects on cognition, vital signs and perception.</x:v>
      </x:c>
      <x:c r="F151" s="25" t="str">
        <x:v>Field magnitude, movement through fields and MRI context require checking before infrastructure extrapolation.</x:v>
      </x:c>
      <x:c r="G151" s="25" t="str">
        <x:v>Excerpt / metadata</x:v>
      </x:c>
      <x:c r="H151" s="38" t="str">
        <x:f>HYPERLINK("https://pubmed.ncbi.nlm.nih.gov/21751291/","https://pubmed.ncbi.nlm.nih.gov/21751291/")</x:f>
        <x:v>https://pubmed.ncbi.nlm.nih.gov/21751291/</x:v>
      </x:c>
    </x:row>
    <x:row r="152" ht="82" customHeight="1">
      <x:c r="A152" s="30" t="str">
        <x:v>EMF-147</x:v>
      </x:c>
      <x:c r="B152" s="27" t="str">
        <x:v>Immune effects</x:v>
      </x:c>
      <x:c r="C152" s="27" t="str">
        <x:v>Immunotoxicity of radiofrequency radiation. Environmental Pollution. 2022. DOI: 10.1016/j.envpol.2022.119793.
Website: PubMed, U.S. National Library of Medicine</x:v>
      </x:c>
      <x:c r="D152" s="27" t="str">
        <x:v>Narrative review</x:v>
      </x:c>
      <x:c r="E152" s="27" t="str">
        <x:v>Narrative immune review discusses possible shifts in immune-cell activity, number and function, but acknowledges contradictory findings and lack of satisfactory agreement.</x:v>
      </x:c>
      <x:c r="F152" s="27" t="str">
        <x:v>Experimental immune changes and proposed signaling mechanisms do not establish human immune disease from environmental RF. Exposure differences restrict translation.</x:v>
      </x:c>
      <x:c r="G152" s="27" t="str">
        <x:v>Abstract</x:v>
      </x:c>
      <x:c r="H152" s="39" t="str">
        <x:f>HYPERLINK("https://pubmed.ncbi.nlm.nih.gov/35863710/","https://pubmed.ncbi.nlm.nih.gov/35863710/")</x:f>
        <x:v>https://pubmed.ncbi.nlm.nih.gov/35863710/</x:v>
      </x:c>
    </x:row>
    <x:row r="153" ht="96" customHeight="1">
      <x:c r="A153" s="29" t="str">
        <x:v>EMF-148</x:v>
      </x:c>
      <x:c r="B153" s="25" t="str">
        <x:v>Immune effects</x:v>
      </x:c>
      <x:c r="C153" s="25" t="str">
        <x:v>Biological Effects of High-Frequency Electromagnetic Fields on CNS Function and Neuroimmune Responses: A Systematic Review of In Vitro and In Vivo Experimental Studies. 2026.
Website: PubMed, U.S. National Library of Medicine</x:v>
      </x:c>
      <x:c r="D153" s="25" t="str">
        <x:v>Systematic review</x:v>
      </x:c>
      <x:c r="E153" s="25" t="str">
        <x:v>2026 review covers CNS function and neuroimmune responses in cell and animal experiments.</x:v>
      </x:c>
      <x:c r="F153" s="25" t="str">
        <x:v>Metadata screening only; methods, temperature control and outcome certainty remain unappraised.</x:v>
      </x:c>
      <x:c r="G153" s="25" t="str">
        <x:v>Excerpt / metadata</x:v>
      </x:c>
      <x:c r="H153" s="38" t="str">
        <x:f>HYPERLINK("https://pubmed.ncbi.nlm.nih.gov/42418111/","https://pubmed.ncbi.nlm.nih.gov/42418111/")</x:f>
        <x:v>https://pubmed.ncbi.nlm.nih.gov/42418111/</x:v>
      </x:c>
    </x:row>
    <x:row r="154" ht="82" customHeight="1">
      <x:c r="A154" s="30" t="str">
        <x:v>EMF-149</x:v>
      </x:c>
      <x:c r="B154" s="27" t="str">
        <x:v>Cardiovascular</x:v>
      </x:c>
      <x:c r="C154" s="27" t="str">
        <x:v>Impacts of Geomagnetic and Man-Made Electromagnetic Fields on Heart Rate and Its Variability in Healthy Adults: A Scoping Review. 2026.
Website: PubMed, U.S. National Library of Medicine</x:v>
      </x:c>
      <x:c r="D154" s="27" t="str">
        <x:v>Scoping review</x:v>
      </x:c>
      <x:c r="E154" s="27" t="str">
        <x:v>2026 scoping review considers geomagnetic and man-made fields and adult HRV.</x:v>
      </x:c>
      <x:c r="F154" s="27" t="str">
        <x:v>Natural geomagnetic variation and technological RF/ELF must not be combined into one exposure category.</x:v>
      </x:c>
      <x:c r="G154" s="27" t="str">
        <x:v>Excerpt / metadata</x:v>
      </x:c>
      <x:c r="H154" s="39" t="str">
        <x:f>HYPERLINK("https://pubmed.ncbi.nlm.nih.gov/42730093/","https://pubmed.ncbi.nlm.nih.gov/42730093/")</x:f>
        <x:v>https://pubmed.ncbi.nlm.nih.gov/42730093/</x:v>
      </x:c>
    </x:row>
    <x:row r="155" ht="82" customHeight="1">
      <x:c r="A155" s="29" t="str">
        <x:v>EMF-150</x:v>
      </x:c>
      <x:c r="B155" s="25" t="str">
        <x:v>Livestock and grounding</x:v>
      </x:c>
      <x:c r="C155" s="25" t="str">
        <x:v>Meta-analysis of stray voltage on dairy cattle. Journal of Dairy Science. 2009. DOI: 10.3168/jds.2008-1979.
Website: PubMed, U.S. National Library of Medicine</x:v>
      </x:c>
      <x:c r="D155" s="25" t="str">
        <x:v>Meta-analysis</x:v>
      </x:c>
      <x:c r="E155" s="25" t="str">
        <x:v>Dairy-cattle contact-current synthesis reports first statistically significant behavioral response at 3 mA and weighted mean first-response threshold of 4 mA.</x:v>
      </x:c>
      <x:c r="F155" s="25" t="str">
        <x:v>Pathway and exposure-pattern heterogeneity prevented pooling milk-yield studies. Thresholds address tested contact currents, not ambient magnetic fields or a universal safe farm voltage.</x:v>
      </x:c>
      <x:c r="G155" s="25" t="str">
        <x:v>Abstract</x:v>
      </x:c>
      <x:c r="H155" s="38" t="str">
        <x:f>HYPERLINK("https://pubmed.ncbi.nlm.nih.gov/19923599/","https://pubmed.ncbi.nlm.nih.gov/19923599/")</x:f>
        <x:v>https://pubmed.ncbi.nlm.nih.gov/19923599/</x:v>
      </x:c>
    </x:row>
    <x:row r="156" ht="82" customHeight="1">
      <x:c r="A156" s="30" t="str">
        <x:v>EMF-151</x:v>
      </x:c>
      <x:c r="B156" s="27" t="str">
        <x:v>ELF health</x:v>
      </x:c>
      <x:c r="C156" s="27" t="str">
        <x:v>Residential exposure to magnetic fields from transformer stations and risk of childhood leukemia. Environmental Research. 2024.
Website: PubMed, U.S. National Library of Medicine</x:v>
      </x:c>
      <x:c r="D156" s="27" t="str">
        <x:v>Case-control</x:v>
      </x:c>
      <x:c r="E156" s="27" t="str">
        <x:v>2024 study examines childhood leukemia relative to transformer-station distance.</x:v>
      </x:c>
      <x:c r="F156" s="27" t="str">
        <x:v>Distance is a proxy; exact exposure reconstruction, confounders and estimates need full-text review.</x:v>
      </x:c>
      <x:c r="G156" s="27" t="str">
        <x:v>Excerpt / metadata</x:v>
      </x:c>
      <x:c r="H156" s="39" t="str">
        <x:f>HYPERLINK("https://pubmed.ncbi.nlm.nih.gov/38145739/","https://pubmed.ncbi.nlm.nih.gov/38145739/")</x:f>
        <x:v>https://pubmed.ncbi.nlm.nih.gov/38145739/</x:v>
      </x:c>
    </x:row>
    <x:row r="157" ht="110" customHeight="1">
      <x:c r="A157" s="29" t="str">
        <x:v>EMF-152</x:v>
      </x:c>
      <x:c r="B157" s="25" t="str">
        <x:v>ELF health</x:v>
      </x:c>
      <x:c r="C157" s="25" t="str">
        <x:v>Crespi CM, Sudan M, Juutilainen J et al.. International study of childhood leukemia in residences near electrical transformer rooms. Environmental Research. 2024. DOI: 10.1016/j.envres.2024.118459.
Website: PubMed, U.S. National Library of Medicine</x:v>
      </x:c>
      <x:c r="D157" s="25" t="str">
        <x:v>Multi-country case-control</x:v>
      </x:c>
      <x:c r="E157" s="25" t="str">
        <x:v>Five-country registry study found weak evidence of elevated childhood leukemia risk near built-in transformer rooms; conditional-model high-exposure estimate was 1.1 with a wide interval.</x:v>
      </x:c>
      <x:c r="F157" s="25" t="str">
        <x:v>Only 3 highly exposed cases. Exposure category is apartment location, not each child’s measured lifetime dose. Different models use the same cases and cannot be treated as replication.</x:v>
      </x:c>
      <x:c r="G157" s="25" t="str">
        <x:v>Abstract</x:v>
      </x:c>
      <x:c r="H157" s="38" t="str">
        <x:f>HYPERLINK("https://pubmed.ncbi.nlm.nih.gov/38346482/","https://pubmed.ncbi.nlm.nih.gov/38346482/")</x:f>
        <x:v>https://pubmed.ncbi.nlm.nih.gov/38346482/</x:v>
      </x:c>
    </x:row>
    <x:row r="158" ht="96" customHeight="1">
      <x:c r="A158" s="30" t="str">
        <x:v>EMF-153</x:v>
      </x:c>
      <x:c r="B158" s="27" t="str">
        <x:v>ELF health</x:v>
      </x:c>
      <x:c r="C158" s="27" t="str">
        <x:v>Magnetic fields from indoor transformer stations and risk of cancer in adults: a cohort study. Occupational and Environmental Medicine. 2024. DOI: 10.1136/oemed-2024-109466.
Website: PubMed, U.S. National Library of Medicine</x:v>
      </x:c>
      <x:c r="D158" s="27" t="str">
        <x:v>Prospective cohort</x:v>
      </x:c>
      <x:c r="E158" s="27" t="str">
        <x:v>2024 cohort examines adult cancer in buildings with indoor transformer stations.</x:v>
      </x:c>
      <x:c r="F158" s="27" t="str">
        <x:v>Exposure proxies, cancer-specific results and small subgroups need full-text extraction before quantitative claims.</x:v>
      </x:c>
      <x:c r="G158" s="27" t="str">
        <x:v>Excerpt / metadata</x:v>
      </x:c>
      <x:c r="H158" s="39" t="str">
        <x:f>HYPERLINK("https://pubmed.ncbi.nlm.nih.gov/39557565/","https://pubmed.ncbi.nlm.nih.gov/39557565/")</x:f>
        <x:v>https://pubmed.ncbi.nlm.nih.gov/39557565/</x:v>
      </x:c>
    </x:row>
    <x:row r="159" ht="82" customHeight="1">
      <x:c r="A159" s="29" t="str">
        <x:v>EMF-154</x:v>
      </x:c>
      <x:c r="B159" s="25" t="str">
        <x:v>Livestock and grounding</x:v>
      </x:c>
      <x:c r="C159" s="25" t="str">
        <x:v>Monitoring and remediation of on-farm and off-farm ground current measured as step potential on a Wisconsin dairy farm: A case study. 2016.
Website: PubMed, U.S. National Library of Medicine</x:v>
      </x:c>
      <x:c r="D159" s="25" t="str">
        <x:v>Case study</x:v>
      </x:c>
      <x:c r="E159" s="25" t="str">
        <x:v>Case study documents monitoring and remediation of farm ground current measured as step potential.</x:v>
      </x:c>
      <x:c r="F159" s="25" t="str">
        <x:v>Single-farm attribution and remediation results require appraisal; ambient EMF is a different pathway.</x:v>
      </x:c>
      <x:c r="G159" s="25" t="str">
        <x:v>Excerpt / metadata</x:v>
      </x:c>
      <x:c r="H159" s="38" t="str">
        <x:f>HYPERLINK("https://pubmed.ncbi.nlm.nih.gov/27053339/","https://pubmed.ncbi.nlm.nih.gov/27053339/")</x:f>
        <x:v>https://pubmed.ncbi.nlm.nih.gov/27053339/</x:v>
      </x:c>
    </x:row>
    <x:row r="160" ht="54" customHeight="1">
      <x:c r="A160" s="30" t="str">
        <x:v>EMF-155</x:v>
      </x:c>
      <x:c r="B160" s="27" t="str">
        <x:v>Livestock and grounding</x:v>
      </x:c>
      <x:c r="C160" s="27" t="str">
        <x:v>Stray voltage and milk quality: a review. 2012.
Website: PubMed, U.S. National Library of Medicine</x:v>
      </x:c>
      <x:c r="D160" s="27" t="str">
        <x:v>Scientific review</x:v>
      </x:c>
      <x:c r="E160" s="27" t="str">
        <x:v>Reviews stray voltage and milk quality.</x:v>
      </x:c>
      <x:c r="F160" s="27" t="str">
        <x:v>Mechanism, current path and exposure duration must be specified; not a data-center emissions study.</x:v>
      </x:c>
      <x:c r="G160" s="27" t="str">
        <x:v>Excerpt / metadata</x:v>
      </x:c>
      <x:c r="H160" s="39" t="str">
        <x:f>HYPERLINK("https://pubmed.ncbi.nlm.nih.gov/22664211/","https://pubmed.ncbi.nlm.nih.gov/22664211/")</x:f>
        <x:v>https://pubmed.ncbi.nlm.nih.gov/22664211/</x:v>
      </x:c>
    </x:row>
    <x:row r="161" ht="82" customHeight="1">
      <x:c r="A161" s="29" t="str">
        <x:v>EMF-156</x:v>
      </x:c>
      <x:c r="B161" s="25" t="str">
        <x:v>Agriculture</x:v>
      </x:c>
      <x:c r="C161" s="25" t="str">
        <x:v>University of Minnesota Extension. R-EF-11:  Stray Voltage Problems with Dairy Cows. Extension technical publication.
Website: University of Minnesota Extension (Internet Archive copy)</x:v>
      </x:c>
      <x:c r="D161" s="25" t="str">
        <x:v>Extension technical guide</x:v>
      </x:c>
      <x:c r="E161" s="25" t="str">
        <x:v>Historical guide explains on- and off-farm conductive pathways in stray-voltage investigations.</x:v>
      </x:c>
      <x:c r="F161" s="25" t="str">
        <x:v>Not a current universal threshold, ambient RF standard or evidence at any proposed facility. Access is through an archived page.</x:v>
      </x:c>
      <x:c r="G161" s="25" t="str">
        <x:v>Selected text</x:v>
      </x:c>
      <x:c r="H161" s="38" t="str">
        <x:f>HYPERLINK("https://web.archive.org/web/20210921171159/https://www.qualitycounts.umn.edu/sites/qualitycounts.umn.edu/files/r-ef-11.pdf","https://web.archive.org/web/20210921171159/https://www.qualitycounts.umn.edu/sites/qualitycounts.umn.edu/files/r-ef-11.pdf")</x:f>
        <x:v>https://web.archive.org/web/20210921171159/https://www.qualitycounts.umn.edu/sites/qualitycounts.umn.edu/files/r-ef-11.pdf</x:v>
      </x:c>
    </x:row>
    <x:row r="162" ht="68" customHeight="1">
      <x:c r="A162" s="30" t="str">
        <x:v>EMF-162</x:v>
      </x:c>
      <x:c r="B162" s="27" t="str">
        <x:v>Measurement</x:v>
      </x:c>
      <x:c r="C162" s="27" t="str">
        <x:v>NIST. Methodology for Standard Electromagnetic Field Measurements. Technical measurement paper.
Website: National Institute of Standards and Technology</x:v>
      </x:c>
      <x:c r="D162" s="27" t="str">
        <x:v>Metrology methods</x:v>
      </x:c>
      <x:c r="E162" s="27" t="str">
        <x:v>NIST methodology addresses standard electromagnetic-field measurements and error sources.</x:v>
      </x:c>
      <x:c r="F162" s="27" t="str">
        <x:v>Calibration quality and instrument response must match the frequency and field conditions.</x:v>
      </x:c>
      <x:c r="G162" s="27" t="str">
        <x:v>Excerpt / metadata</x:v>
      </x:c>
      <x:c r="H162" s="39" t="str">
        <x:f>HYPERLINK("https://www.nist.gov/system/files/documents/calibrations/im-34-4b.pdf","https://www.nist.gov/system/files/documents/calibrations/im-34-4b.pdf")</x:f>
        <x:v>https://www.nist.gov/system/files/documents/calibrations/im-34-4b.pdf</x:v>
      </x:c>
    </x:row>
    <x:row r="163" ht="68" customHeight="1">
      <x:c r="A163" s="29" t="str">
        <x:v>EMF-163</x:v>
      </x:c>
      <x:c r="B163" s="25" t="str">
        <x:v>Measurement</x:v>
      </x:c>
      <x:c r="C163" s="25" t="str">
        <x:v>NIST. Electromagnetic Field Strength Metrology. Technical program.
Website: National Institute of Standards and Technology</x:v>
      </x:c>
      <x:c r="D163" s="25" t="str">
        <x:v>Agency technical program</x:v>
      </x:c>
      <x:c r="E163" s="25" t="str">
        <x:v>NIST field-strength metrology describes capabilities for calibrated electromagnetic measurements.</x:v>
      </x:c>
      <x:c r="F163" s="25" t="str">
        <x:v>Metrology services do not by themselves prescribe a community health-survey protocol.</x:v>
      </x:c>
      <x:c r="G163" s="25" t="str">
        <x:v>Selected text</x:v>
      </x:c>
      <x:c r="H163" s="38" t="str">
        <x:f>HYPERLINK("https://www.nist.gov/programs-projects/electromagnetic-field-strength-metrology","https://www.nist.gov/programs-projects/electromagnetic-field-strength-metrology")</x:f>
        <x:v>https://www.nist.gov/programs-projects/electromagnetic-field-strength-metrology</x:v>
      </x:c>
    </x:row>
    <x:row r="164" ht="110" customHeight="1">
      <x:c r="A164" s="30" t="str">
        <x:v>EMF-164</x:v>
      </x:c>
      <x:c r="B164" s="27" t="str">
        <x:v>Scientific debate</x:v>
      </x:c>
      <x:c r="C164" s="27" t="str">
        <x:v>The Systematic Review on RF-EMF Exposure and Cancer by Karipidis et al. (2024) has Serious Flaws that Undermine the Validity of the Study's Conclusions. Environment International. 2025. DOI: 10.1016/j.envint.2024.109200.
Website: PubMed, U.S. National Library of Medicine</x:v>
      </x:c>
      <x:c r="D164" s="27" t="str">
        <x:v>Published critique</x:v>
      </x:c>
      <x:c r="E164" s="27" t="str">
        <x:v>Critique disputes study selection, bias assessment and conclusions of the 2024 human-cancer review.</x:v>
      </x:c>
      <x:c r="F164" s="27" t="str">
        <x:v>Not an independent cohort; specific allegations require comparison with the review and response.</x:v>
      </x:c>
      <x:c r="G164" s="27" t="str">
        <x:v>Excerpt / metadata</x:v>
      </x:c>
      <x:c r="H164" s="39" t="str">
        <x:f>HYPERLINK("https://pubmed.ncbi.nlm.nih.gov/39741032/","https://pubmed.ncbi.nlm.nih.gov/39741032/")</x:f>
        <x:v>https://pubmed.ncbi.nlm.nih.gov/39741032/</x:v>
      </x:c>
    </x:row>
    <x:row r="165" ht="96" customHeight="1">
      <x:c r="A165" s="29" t="str">
        <x:v>EMF-165</x:v>
      </x:c>
      <x:c r="B165" s="25" t="str">
        <x:v>Scientific debate</x:v>
      </x:c>
      <x:c r="C165" s="25" t="str">
        <x:v>Evidence on RF-EMF and cancer in animals misjudged: methodological and analytical flaws in the Mevissen et al. systematic review. Environment International. 2026.
Website: PubMed, U.S. National Library of Medicine</x:v>
      </x:c>
      <x:c r="D165" s="25" t="str">
        <x:v>Published critique</x:v>
      </x:c>
      <x:c r="E165" s="25" t="str">
        <x:v>2026 critique challenges methodological and analytical decisions in the Mevissen animal review.</x:v>
      </x:c>
      <x:c r="F165" s="25" t="str">
        <x:v>A critique is not a new animal experiment; full arguments and author response must be evaluated together.</x:v>
      </x:c>
      <x:c r="G165" s="25" t="str">
        <x:v>Excerpt / metadata</x:v>
      </x:c>
      <x:c r="H165" s="38" t="str">
        <x:f>HYPERLINK("https://pubmed.ncbi.nlm.nih.gov/41372001/","https://pubmed.ncbi.nlm.nih.gov/41372001/")</x:f>
        <x:v>https://pubmed.ncbi.nlm.nih.gov/41372001/</x:v>
      </x:c>
    </x:row>
    <x:row r="166" ht="68" customHeight="1">
      <x:c r="A166" s="30" t="str">
        <x:v>EMF-166</x:v>
      </x:c>
      <x:c r="B166" s="27" t="str">
        <x:v>Scientific debate</x:v>
      </x:c>
      <x:c r="C166" s="27" t="str">
        <x:v>Response to the letter from Di Ciaula et al. Environment International. 2025.
Website: PubMed, U.S. National Library of Medicine</x:v>
      </x:c>
      <x:c r="D166" s="27" t="str">
        <x:v>Author response</x:v>
      </x:c>
      <x:c r="E166" s="27" t="str">
        <x:v>Response addresses criticism of the Karipidis human-cancer review.</x:v>
      </x:c>
      <x:c r="F166" s="27" t="str">
        <x:v>Full response content still requires reading; do not assume it resolves every criticism.</x:v>
      </x:c>
      <x:c r="G166" s="27" t="str">
        <x:v>Excerpt / metadata</x:v>
      </x:c>
      <x:c r="H166" s="39" t="str">
        <x:f>HYPERLINK("https://pubmed.ncbi.nlm.nih.gov/39890538/","https://pubmed.ncbi.nlm.nih.gov/39890538/")</x:f>
        <x:v>https://pubmed.ncbi.nlm.nih.gov/39890538/</x:v>
      </x:c>
    </x:row>
    <x:row r="167" ht="110" customHeight="1">
      <x:c r="A167" s="29" t="str">
        <x:v>EMF-167</x:v>
      </x:c>
      <x:c r="B167" s="25" t="str">
        <x:v>Scientific debate</x:v>
      </x:c>
      <x:c r="C167" s="25" t="str">
        <x:v>ICBE-EMF author group. The WHO-commissioned systematic reviews on health effects of radiofrequency radiation provide no assurance of safety. Environmental Health. 2025. DOI: 10.1186/s12940-025-01220-4.
Website: PubMed, U.S. National Library of Medicine</x:v>
      </x:c>
      <x:c r="D167" s="25" t="str">
        <x:v>Critical review</x:v>
      </x:c>
      <x:c r="E167" s="25" t="str">
        <x:v>2025 ICBE-EMF commentary challenges multiple WHO-commissioned reviews and their methods.</x:v>
      </x:c>
      <x:c r="F167" s="25" t="str">
        <x:v>Its judgments are disputed interpretations; commissioning is different from WHO adoption of a policy position.</x:v>
      </x:c>
      <x:c r="G167" s="25" t="str">
        <x:v>Selected text</x:v>
      </x:c>
      <x:c r="H167" s="38" t="str">
        <x:f>HYPERLINK("https://pubmed.ncbi.nlm.nih.gov/41034851/","https://pubmed.ncbi.nlm.nih.gov/41034851/")</x:f>
        <x:v>https://pubmed.ncbi.nlm.nih.gov/41034851/</x:v>
      </x:c>
    </x:row>
    <x:row r="168" ht="110" customHeight="1">
      <x:c r="A168" s="30" t="str">
        <x:v>EMF-168</x:v>
      </x:c>
      <x:c r="B168" s="27" t="str">
        <x:v>ELF health</x:v>
      </x:c>
      <x:c r="C168" s="27" t="str">
        <x:v>Amoon AT, Swanson J, Magnani C, Johansen C, Kheifets L. Pooled analysis of recent studies of magnetic fields and childhood leukemia. Environmental Research. 2022. DOI: 10.1016/j.envres.2021.111993.
Website: PubMed, U.S. National Library of Medicine</x:v>
      </x:c>
      <x:c r="D168" s="27" t="str">
        <x:v>Pooled analysis</x:v>
      </x:c>
      <x:c r="E168" s="27" t="str">
        <x:v>2022 pooled analysis reports no increased childhood leukemia risk at &gt;=0.4 µT versus &lt;0.1 µT; its estimate differs from earlier pooled analyses.</x:v>
      </x:c>
      <x:c r="F168" s="27" t="str">
        <x:v>Exact interval, adjustments and highly exposed counts are not captured here. Use alongside older positive or imprecise pooled analyses, not as a stand-alone resolution.</x:v>
      </x:c>
      <x:c r="G168" s="27" t="str">
        <x:v>Excerpt / metadata</x:v>
      </x:c>
      <x:c r="H168" s="39" t="str">
        <x:f>HYPERLINK("https://pubmed.ncbi.nlm.nih.gov/34481821/","https://pubmed.ncbi.nlm.nih.gov/34481821/")</x:f>
        <x:v>https://pubmed.ncbi.nlm.nih.gov/34481821/</x:v>
      </x:c>
    </x:row>
    <x:row r="169" ht="124" customHeight="1">
      <x:c r="A169" s="29" t="str">
        <x:v>EMF-169</x:v>
      </x:c>
      <x:c r="B169" s="25" t="str">
        <x:v>Measurement</x:v>
      </x:c>
      <x:c r="C169" s="25" t="str">
        <x:v>Fernandes Veludo A, Stroobandt B, van Bladel H et al.. Assessing radiofrequency electromagnetic field exposure in multiple microenvironments across ten European countries with a focus on 5G. Environment International. 2025. DOI: 10.1016/j.envint.2025.109540.
Website: PubMed, U.S. National Library of Medicine</x:v>
      </x:c>
      <x:c r="D169" s="25" t="str">
        <x:v>Multi-country exposure survey</x:v>
      </x:c>
      <x:c r="E169" s="25" t="str">
        <x:v>Ten-country measurements found lower environmental village RF but higher maximum-upload handset contributions than cities; precautionary-limit countries showed lower environmental and higher uplink readings.</x:v>
      </x:c>
      <x:c r="F169" s="25" t="str">
        <x:v>Observational scenario comparisons do not establish that limits caused exposure differences. Backpack readings are not absorbed organ dose; European scenarios are not local Oklahoma measurements.</x:v>
      </x:c>
      <x:c r="G169" s="25" t="str">
        <x:v>Abstract</x:v>
      </x:c>
      <x:c r="H169" s="38" t="str">
        <x:f>HYPERLINK("https://pubmed.ncbi.nlm.nih.gov/40414185/","https://pubmed.ncbi.nlm.nih.gov/40414185/")</x:f>
        <x:v>https://pubmed.ncbi.nlm.nih.gov/40414185/</x:v>
      </x:c>
    </x:row>
    <x:row r="170" ht="82" customHeight="1">
      <x:c r="A170" s="30" t="str">
        <x:v>EMF-170</x:v>
      </x:c>
      <x:c r="B170" s="27" t="str">
        <x:v>Measurement</x:v>
      </x:c>
      <x:c r="C170" s="27" t="str">
        <x:v>A comprehensive review of 5G NR RF-EMF exposure assessment technologies: fundamentals, advancements, challenges, niches, and implications. 2024.
Website: PubMed, U.S. National Library of Medicine</x:v>
      </x:c>
      <x:c r="D170" s="27" t="str">
        <x:v>Technical review</x:v>
      </x:c>
      <x:c r="E170" s="27" t="str">
        <x:v>Reviews RF-EMF exposure-assessment technology for 5G New Radio.</x:v>
      </x:c>
      <x:c r="F170" s="27" t="str">
        <x:v>Instrument bandwidth, beamforming, traffic and time-division operation complicate extrapolation.</x:v>
      </x:c>
      <x:c r="G170" s="27" t="str">
        <x:v>Excerpt / metadata</x:v>
      </x:c>
      <x:c r="H170" s="39" t="str">
        <x:f>HYPERLINK("https://pubmed.ncbi.nlm.nih.gov/38972338/","https://pubmed.ncbi.nlm.nih.gov/38972338/")</x:f>
        <x:v>https://pubmed.ncbi.nlm.nih.gov/38972338/</x:v>
      </x:c>
    </x:row>
    <x:row r="171" ht="68" customHeight="1">
      <x:c r="A171" s="29" t="str">
        <x:v>EMF-171</x:v>
      </x:c>
      <x:c r="B171" s="25" t="str">
        <x:v>Consumer mitigation</x:v>
      </x:c>
      <x:c r="C171" s="25" t="str">
        <x:v>Federal Trade Commission. FTC Offers Tips to Help Consumers Avoid Cell Phone Radiation Scams. Consumer guidance. 2011.
Website: Federal Trade Commission</x:v>
      </x:c>
      <x:c r="D171" s="25" t="str">
        <x:v>Agency consumer guidance</x:v>
      </x:c>
      <x:c r="E171" s="25" t="str">
        <x:v>FTC guidance cautions against unsupported cell-phone radiation protection products.</x:v>
      </x:c>
      <x:c r="F171" s="25" t="str">
        <x:v>Historical enforcement guidance is not a study of engineering shielding or every mitigation method.</x:v>
      </x:c>
      <x:c r="G171" s="25" t="str">
        <x:v>Excerpt / metadata</x:v>
      </x:c>
      <x:c r="H171" s="38" t="str">
        <x:f>HYPERLINK("https://www.ftc.gov/news-events/news/press-releases/2011/06/ftc-offers-tips-help-consumers-avoid-cell-phone-radiation-scams","https://www.ftc.gov/news-events/news/press-releases/2011/06/ftc-offers-tips-help-consumers-avoid-cell-phone-radiation-scams")</x:f>
        <x:v>https://www.ftc.gov/news-events/news/press-releases/2011/06/ftc-offers-tips-help-consumers-avoid-cell-phone-radiation-scams</x:v>
      </x:c>
    </x:row>
    <x:row r="172" ht="110" customHeight="1">
      <x:c r="A172" s="30" t="str">
        <x:v>EMF-175</x:v>
      </x:c>
      <x:c r="B172" s="27" t="str">
        <x:v>ELF health</x:v>
      </x:c>
      <x:c r="C172" s="27" t="str">
        <x:v>Liimatainen A, Roivainen P, Juutilainen J, Höytö A, Naarala J. A Cohort Study on Alzheimer's Disease in Relation to Residential Magnetic Fields From Indoor Transformer Stations. Bioelectromagnetics. 2025. DOI: 10.1002/bem.70031.
Website: PubMed Central, U.S. National Library of Medicine</x:v>
      </x:c>
      <x:c r="D172" s="27" t="str">
        <x:v>Prospective cohort</x:v>
      </x:c>
      <x:c r="E172" s="27" t="str">
        <x:v>2025 transformer-residence cohort did not find an association between residential fields and Alzheimer's disease.</x:v>
      </x:c>
      <x:c r="F172" s="27" t="str">
        <x:v>Apartment location is a proxy; findings do not settle occupational exposure or all timing hypotheses.</x:v>
      </x:c>
      <x:c r="G172" s="27" t="str">
        <x:v>Selected text</x:v>
      </x:c>
      <x:c r="H172" s="39" t="str">
        <x:f>HYPERLINK("https://pmc.ncbi.nlm.nih.gov/articles/PMC12576762/","https://pmc.ncbi.nlm.nih.gov/articles/PMC12576762/")</x:f>
        <x:v>https://pmc.ncbi.nlm.nih.gov/articles/PMC12576762/</x:v>
      </x:c>
    </x:row>
    <x:row r="173" ht="96" customHeight="1">
      <x:c r="A173" s="29" t="str">
        <x:v>EMF-178</x:v>
      </x:c>
      <x:c r="B173" s="25" t="str">
        <x:v>Scientific debate</x:v>
      </x:c>
      <x:c r="C173" s="25" t="str">
        <x:v>Schüz J, Pirie K, Reeves GK, Floud S, Beral V. Response to Moskowitz and Birnbaum, Taylor, Baldwin, et al. JNCI Journal of the National Cancer Institute. 2022. DOI: 10.1093/jnci/djac111.
Website: PubMed Central, U.S. National Library of Medicine</x:v>
      </x:c>
      <x:c r="D173" s="25" t="str">
        <x:v>Author response</x:v>
      </x:c>
      <x:c r="E173" s="25" t="str">
        <x:v>Authors defend the null cohort finding, dispute high attrition and acknowledge few heavy users. This response addresses critiques rather than adding an independent population.</x:v>
      </x:c>
      <x:c r="F173" s="25" t="str">
        <x:v>Self-reported exposure and limited heavy-use representation remain important; the authors’ rebuttal is not independent adjudication.</x:v>
      </x:c>
      <x:c r="G173" s="25" t="str">
        <x:v>Selected text</x:v>
      </x:c>
      <x:c r="H173" s="38" t="str">
        <x:f>HYPERLINK("https://pmc.ncbi.nlm.nih.gov/articles/PMC9664176/","https://pmc.ncbi.nlm.nih.gov/articles/PMC9664176/")</x:f>
        <x:v>https://pmc.ncbi.nlm.nih.gov/articles/PMC9664176/</x:v>
      </x:c>
    </x:row>
    <x:row r="174" ht="68" customHeight="1">
      <x:c r="A174" s="30" t="str">
        <x:v>EMF-179</x:v>
      </x:c>
      <x:c r="B174" s="27" t="str">
        <x:v>Methods</x:v>
      </x:c>
      <x:c r="C174" s="27" t="str">
        <x:v>Higgins JPT and ROBINS-E development team. ROBINS-E tool: risk of bias in non-randomized studies of exposures. Official ROBINS-E guidance.
Website: Risk of Bias tools</x:v>
      </x:c>
      <x:c r="D174" s="27" t="str">
        <x:v>Appraisal tool</x:v>
      </x:c>
      <x:c r="E174" s="27" t="str">
        <x:v>Official ROBINS-E guidance specifies causal-effect assessment and bias domains for non-randomized follow-up exposure studies.</x:v>
      </x:c>
      <x:c r="F174" s="27" t="str">
        <x:v>Not a universal tool for every case-control, animal or laboratory design. Tailor the method to the actual study.</x:v>
      </x:c>
      <x:c r="G174" s="27" t="str">
        <x:v>Selected text</x:v>
      </x:c>
      <x:c r="H174" s="39" t="str">
        <x:f>HYPERLINK("https://www.riskofbias.info/welcome/robins-e-tool","https://www.riskofbias.info/welcome/robins-e-tool")</x:f>
        <x:v>https://www.riskofbias.info/welcome/robins-e-tool</x:v>
      </x:c>
    </x:row>
    <x:row r="175" ht="54" customHeight="1">
      <x:c r="A175" s="29" t="str">
        <x:v>EMF-180</x:v>
      </x:c>
      <x:c r="B175" s="25" t="str">
        <x:v>Methods</x:v>
      </x:c>
      <x:c r="C175" s="25" t="str">
        <x:v>NTP / NIEHS. OHAT Handbook for systematic review and evidence integration. OHAT Handbook.
Website: National Toxicology Program</x:v>
      </x:c>
      <x:c r="D175" s="25" t="str">
        <x:v>Methods handbook</x:v>
      </x:c>
      <x:c r="E175" s="25" t="str">
        <x:v>OHAT handbook describes systematic evaluation and integration of environmental-health evidence.</x:v>
      </x:c>
      <x:c r="F175" s="25" t="str">
        <x:v>Implementing the framework requires a protocol and documented judgments; a source list alone is not an OHAT review.</x:v>
      </x:c>
      <x:c r="G175" s="25" t="str">
        <x:v>Selected text</x:v>
      </x:c>
      <x:c r="H175" s="38" t="str">
        <x:f>HYPERLINK("https://ntp.niehs.nih.gov/research/assessments/noncancer/handbook","https://ntp.niehs.nih.gov/research/assessments/noncancer/handbook")</x:f>
        <x:v>https://ntp.niehs.nih.gov/research/assessments/noncancer/handbook</x:v>
      </x:c>
    </x:row>
    <x:row r="176" ht="68" customHeight="1">
      <x:c r="A176" s="30" t="str">
        <x:v>EMF-181</x:v>
      </x:c>
      <x:c r="B176" s="27" t="str">
        <x:v>Methods</x:v>
      </x:c>
      <x:c r="C176" s="27" t="str">
        <x:v>Cochrane Handbook authors. Cochrane Handbook Chapter 7: bias and conflicts of interest. Cochrane Handbook.
Website: Cochrane</x:v>
      </x:c>
      <x:c r="D176" s="27" t="str">
        <x:v>Methods guidance</x:v>
      </x:c>
      <x:c r="E176" s="27" t="str">
        <x:v>Methods guidance distinguishes bias assessment, missing-results bias and conflicts of interest.</x:v>
      </x:c>
      <x:c r="F176" s="27" t="str">
        <x:v>Intervention-review guidance requires adaptation for exposure evidence; affiliation alone is not proof of bias.</x:v>
      </x:c>
      <x:c r="G176" s="27" t="str">
        <x:v>Selected text</x:v>
      </x:c>
      <x:c r="H176" s="39" t="str">
        <x:f>HYPERLINK("https://www.cochrane.org/authors/handbooks-and-manuals/handbook/current/chapter-07","https://www.cochrane.org/authors/handbooks-and-manuals/handbook/current/chapter-07")</x:f>
        <x:v>https://www.cochrane.org/authors/handbooks-and-manuals/handbook/current/chapter-07</x:v>
      </x:c>
    </x:row>
    <x:row r="177" ht="68" customHeight="1">
      <x:c r="A177" s="29" t="str">
        <x:v>EMF-182</x:v>
      </x:c>
      <x:c r="B177" s="25" t="str">
        <x:v>Methods</x:v>
      </x:c>
      <x:c r="C177" s="25" t="str">
        <x:v>Cochrane Handbook authors. Cochrane Handbook Chapter 14: certainty of a body of evidence. Cochrane Handbook.
Website: Cochrane</x:v>
      </x:c>
      <x:c r="D177" s="25" t="str">
        <x:v>Methods guidance</x:v>
      </x:c>
      <x:c r="E177" s="25" t="str">
        <x:v>GRADE guidance addresses certainty for outcome-specific bodies of evidence.</x:v>
      </x:c>
      <x:c r="F177" s="25" t="str">
        <x:v>Do not treat GRADE as a journal-prestige score or assign one confidence label to every endpoint in a paper.</x:v>
      </x:c>
      <x:c r="G177" s="25" t="str">
        <x:v>Selected text</x:v>
      </x:c>
      <x:c r="H177" s="38" t="str">
        <x:f>HYPERLINK("https://www.cochrane.org/authors/handbooks-and-manuals/handbook/current/chapter-14","https://www.cochrane.org/authors/handbooks-and-manuals/handbook/current/chapter-14")</x:f>
        <x:v>https://www.cochrane.org/authors/handbooks-and-manuals/handbook/current/chapter-14</x:v>
      </x:c>
    </x:row>
    <x:row r="178" ht="68" customHeight="1">
      <x:c r="A178" s="30" t="str">
        <x:v>EMF-183</x:v>
      </x:c>
      <x:c r="B178" s="27" t="str">
        <x:v>Legal</x:v>
      </x:c>
      <x:c r="C178" s="27" t="str">
        <x:v>21 USC 360ii, 2024 edition. 2024.
Website: GovInfo, U.S. Government Publishing Office</x:v>
      </x:c>
      <x:c r="D178" s="27" t="str">
        <x:v>Government / institutional document</x:v>
      </x:c>
      <x:c r="E178" s="27" t="str">
        <x:v>Electronic-product radiation program includes research, exposure evaluation, reduction techniques, liaison and dissemination.</x:v>
      </x:c>
      <x:c r="F178" s="27" t="str">
        <x:v>2024 statutory edition; authorization does not establish appropriations or a service entitlement.</x:v>
      </x:c>
      <x:c r="G178" s="27" t="str">
        <x:v>Selected text</x:v>
      </x:c>
      <x:c r="H178" s="39" t="str">
        <x:f>HYPERLINK("https://www.govinfo.gov/content/pkg/USCODE-2024-title21/html/USCODE-2024-title21-chap9-subchapV-partC-sec360ii.htm","https://www.govinfo.gov/content/pkg/USCODE-2024-title21/html/USCODE-2024-title21-chap9-subchapV-partC-sec360ii.htm")</x:f>
        <x:v>https://www.govinfo.gov/content/pkg/USCODE-2024-title21/html/USCODE-2024-title21-chap9-subchapV-partC-sec360ii.htm</x:v>
      </x:c>
    </x:row>
    <x:row r="179" ht="54" customHeight="1">
      <x:c r="A179" s="29" t="str">
        <x:v>EMF-184</x:v>
      </x:c>
      <x:c r="B179" s="25" t="str">
        <x:v>Legal</x:v>
      </x:c>
      <x:c r="C179" s="25" t="str">
        <x:v>21 USC 360kk, 2024 edition. 2024.
Website: GovInfo, U.S. Government Publishing Office</x:v>
      </x:c>
      <x:c r="D179" s="25" t="str">
        <x:v>Government / institutional document</x:v>
      </x:c>
      <x:c r="E179" s="25" t="str">
        <x:v>Provides a process for electronic-product radiation performance standards.</x:v>
      </x:c>
      <x:c r="F179" s="25" t="str">
        <x:v>Statutory process is distinct from a scientific recommendation; current amendments require use-specific verification.</x:v>
      </x:c>
      <x:c r="G179" s="25" t="str">
        <x:v>Selected text</x:v>
      </x:c>
      <x:c r="H179" s="38" t="str">
        <x:f>HYPERLINK("https://www.govinfo.gov/content/pkg/USCODE-2024-title21/html/USCODE-2024-title21-chap9-subchapV-partC-sec360kk.htm","https://www.govinfo.gov/content/pkg/USCODE-2024-title21/html/USCODE-2024-title21-chap9-subchapV-partC-sec360kk.htm")</x:f>
        <x:v>https://www.govinfo.gov/content/pkg/USCODE-2024-title21/html/USCODE-2024-title21-chap9-subchapV-partC-sec360kk.htm</x:v>
      </x:c>
    </x:row>
    <x:row r="180" ht="54" customHeight="1">
      <x:c r="A180" s="30" t="str">
        <x:v>EMF-185</x:v>
      </x:c>
      <x:c r="B180" s="27" t="str">
        <x:v>Medical devices</x:v>
      </x:c>
      <x:c r="C180" s="27" t="str">
        <x:v>FDA EMC guidance, June 2022. 2022.
Website: U.S. Food and Drug Administration</x:v>
      </x:c>
      <x:c r="D180" s="27" t="str">
        <x:v>Government / institutional document</x:v>
      </x:c>
      <x:c r="E180" s="27" t="str">
        <x:v>2022 EMC guidance addresses intended environments, implant standards, configurations, labeling and functional criteria.</x:v>
      </x:c>
      <x:c r="F180" s="27" t="str">
        <x:v>Nonbinding guidance; supersedes 2016 guidance on its implementation schedule; not individual clearance.</x:v>
      </x:c>
      <x:c r="G180" s="27" t="str">
        <x:v>Selected text</x:v>
      </x:c>
      <x:c r="H180" s="39" t="str">
        <x:f>HYPERLINK("https://www.fda.gov/media/94758/download","https://www.fda.gov/media/94758/download")</x:f>
        <x:v>https://www.fda.gov/media/94758/download</x:v>
      </x:c>
    </x:row>
    <x:row r="181" ht="54" customHeight="1">
      <x:c r="A181" s="29" t="str">
        <x:v>EMF-186</x:v>
      </x:c>
      <x:c r="B181" s="25" t="str">
        <x:v>Medical devices</x:v>
      </x:c>
      <x:c r="C181" s="25" t="str">
        <x:v>FDA EMC overview.
Website: U.S. Food and Drug Administration</x:v>
      </x:c>
      <x:c r="D181" s="25" t="str">
        <x:v>Government / institutional document</x:v>
      </x:c>
      <x:c r="E181" s="25" t="str">
        <x:v>Describes existing FDA electromagnetic-compatibility functions.</x:v>
      </x:c>
      <x:c r="F181" s="25" t="str">
        <x:v>Agency program description is not an independent performance evaluation.</x:v>
      </x:c>
      <x:c r="G181" s="25" t="str">
        <x:v>Selected text</x:v>
      </x:c>
      <x:c r="H181" s="38" t="str">
        <x:f>HYPERLINK("https://www.fda.gov/radiation-emitting-products/radiation-safety/electromagnetic-compatibility-emc","https://www.fda.gov/radiation-emitting-products/radiation-safety/electromagnetic-compatibility-emc")</x:f>
        <x:v>https://www.fda.gov/radiation-emitting-products/radiation-safety/electromagnetic-compatibility-emc</x:v>
      </x:c>
    </x:row>
    <x:row r="182" ht="54" customHeight="1">
      <x:c r="A182" s="30" t="str">
        <x:v>EMF-187</x:v>
      </x:c>
      <x:c r="B182" s="27" t="str">
        <x:v>Animal cancer</x:v>
      </x:c>
      <x:c r="C182" s="27" t="str">
        <x:v>NTP cell-phone RF research.
Website: National Toxicology Program</x:v>
      </x:c>
      <x:c r="D182" s="27" t="str">
        <x:v>Government / institutional document</x:v>
      </x:c>
      <x:c r="E182" s="27" t="str">
        <x:v>Explains NTP cell-phone RF animal research, interpretation and limitations.</x:v>
      </x:c>
      <x:c r="F182" s="27" t="str">
        <x:v>Animal exposures differ from contemporary human use; resource description is not an independent synthesis.</x:v>
      </x:c>
      <x:c r="G182" s="27" t="str">
        <x:v>Selected text</x:v>
      </x:c>
      <x:c r="H182" s="39" t="str">
        <x:f>HYPERLINK("https://ntp.niehs.nih.gov/research/topics/cellphones","https://ntp.niehs.nih.gov/research/topics/cellphones")</x:f>
        <x:v>https://ntp.niehs.nih.gov/research/topics/cellphones</x:v>
      </x:c>
    </x:row>
    <x:row r="183" ht="54" customHeight="1">
      <x:c r="A183" s="29" t="str">
        <x:v>EMF-188</x:v>
      </x:c>
      <x:c r="B183" s="25" t="str">
        <x:v>Oversight</x:v>
      </x:c>
      <x:c r="C183" s="25" t="str">
        <x:v>GAO-12-771.
Website: U.S. Government Accountability Office</x:v>
      </x:c>
      <x:c r="D183" s="25" t="str">
        <x:v>Government / institutional document</x:v>
      </x:c>
      <x:c r="E183" s="25" t="str">
        <x:v>GAO 2012 recommended reassessing limits and likely-use testing; tracking labels recommendations closed not implemented.</x:v>
      </x:c>
      <x:c r="F183" s="25" t="str">
        <x:v>Historical oversight findings do not establish every present testing procedure is inadequate.</x:v>
      </x:c>
      <x:c r="G183" s="25" t="str">
        <x:v>Selected text</x:v>
      </x:c>
      <x:c r="H183" s="38" t="str">
        <x:f>HYPERLINK("https://www.gao.gov/products/gao-12-771","https://www.gao.gov/products/gao-12-771")</x:f>
        <x:v>https://www.gao.gov/products/gao-12-771</x:v>
      </x:c>
    </x:row>
    <x:row r="184" ht="54" customHeight="1">
      <x:c r="A184" s="30" t="str">
        <x:v>EMF-189</x:v>
      </x:c>
      <x:c r="B184" s="27" t="str">
        <x:v>Medical devices</x:v>
      </x:c>
      <x:c r="C184" s="27" t="str">
        <x:v>Medtronic InterStim safety information.
Website: Medtronic</x:v>
      </x:c>
      <x:c r="D184" s="27" t="str">
        <x:v>Government / institutional document</x:v>
      </x:c>
      <x:c r="E184" s="27" t="str">
        <x:v>InterStim manufacturer warnings identify interactions with cardiac devices and specified equipment; manuals govern details.</x:v>
      </x:c>
      <x:c r="F184" s="27" t="str">
        <x:v>Exact model, lead and configuration matter; no data-center setback or personalized advice follows.</x:v>
      </x:c>
      <x:c r="G184" s="27" t="str">
        <x:v>Selected text</x:v>
      </x:c>
      <x:c r="H184" s="39" t="str">
        <x:f>HYPERLINK("https://www.medtronic.com/en-us/l/isw/interstim-ii-indications-safety-warnings.html","https://www.medtronic.com/en-us/l/isw/interstim-ii-indications-safety-warnings.html")</x:f>
        <x:v>https://www.medtronic.com/en-us/l/isw/interstim-ii-indications-safety-warnings.html</x:v>
      </x:c>
    </x:row>
    <x:row r="185" ht="82" customHeight="1">
      <x:c r="A185" s="29" t="str">
        <x:v>EMF-190</x:v>
      </x:c>
      <x:c r="B185" s="25" t="str">
        <x:v>Surveillance</x:v>
      </x:c>
      <x:c r="C185" s="25" t="str">
        <x:v>FDA MAUDE description and limitations.
Website: U.S. Food and Drug Administration</x:v>
      </x:c>
      <x:c r="D185" s="25" t="str">
        <x:v>Government / institutional document</x:v>
      </x:c>
      <x:c r="E185" s="25" t="str">
        <x:v>MAUDE captures device-event reports and can support signal detection.</x:v>
      </x:c>
      <x:c r="F185" s="25" t="str">
        <x:v>Passive reports cannot independently establish incidence or causation; duplicates and denominator problems require analysis.</x:v>
      </x:c>
      <x:c r="G185" s="25" t="str">
        <x:v>Selected text</x:v>
      </x:c>
      <x:c r="H185" s="38" t="str">
        <x:f>HYPERLINK("https://www.fda.gov/medical-devices/mandatory-reporting-requirements-manufacturers-importers-and-device-user-facilities/about-manufacturer-and-user-facility-device-experience-maude-database","https://www.fda.gov/medical-devices/mandatory-reporting-requirements-manufacturers-importers-and-device-user-facilities/about-manufacturer-and-user-facility-device-experience-maude-database")</x:f>
        <x:v>https://www.fda.gov/medical-devices/mandatory-reporting-requirements-manufacturers-importers-and-device-user-facilities/about-manufacturer-and-user-facility-device-experience-maude-database</x:v>
      </x:c>
    </x:row>
    <x:row r="186" ht="54" customHeight="1">
      <x:c r="A186" s="30" t="str">
        <x:v>EMF-191</x:v>
      </x:c>
      <x:c r="B186" s="27" t="str">
        <x:v>Surveillance</x:v>
      </x:c>
      <x:c r="C186" s="27" t="str">
        <x:v>FCC complaint questions and answers.
Website: Federal Communications Commission</x:v>
      </x:c>
      <x:c r="D186" s="27" t="str">
        <x:v>Government / institutional document</x:v>
      </x:c>
      <x:c r="E186" s="27" t="str">
        <x:v>FCC provides a general complaint intake and referral process.</x:v>
      </x:c>
      <x:c r="F186" s="27" t="str">
        <x:v>No complete RF complaint-to-investigation outcome dataset was obtained; intake is not proof of qualified RF evaluation.</x:v>
      </x:c>
      <x:c r="G186" s="27" t="str">
        <x:v>Selected text</x:v>
      </x:c>
      <x:c r="H186" s="39" t="str">
        <x:f>HYPERLINK("https://consumercomplaints.fcc.gov/hc/en-us/articles/205082880-Filing-a-Complaint-Questions-and-Answers","https://consumercomplaints.fcc.gov/hc/en-us/articles/205082880-Filing-a-Complaint-Questions-and-Answers")</x:f>
        <x:v>https://consumercomplaints.fcc.gov/hc/en-us/articles/205082880-Filing-a-Complaint-Questions-and-Answers</x:v>
      </x:c>
    </x:row>
    <x:row r="187" ht="54" customHeight="1">
      <x:c r="A187" s="29" t="str">
        <x:v>EMF-192</x:v>
      </x:c>
      <x:c r="B187" s="25" t="str">
        <x:v>Infrastructure governance</x:v>
      </x:c>
      <x:c r="C187" s="25" t="str">
        <x:v>Loudoun noise and air-quality concerns.
Website: Loudoun County, Virginia</x:v>
      </x:c>
      <x:c r="D187" s="25" t="str">
        <x:v>Government / institutional document</x:v>
      </x:c>
      <x:c r="E187" s="25" t="str">
        <x:v>County documents tonal-noise complaints, investigations and limits in provisions specific to tonal or low-frequency noise.</x:v>
      </x:c>
      <x:c r="F187" s="25" t="str">
        <x:v>Noise evidence is not EMF injury evidence; selected county experience does not establish national prevalence.</x:v>
      </x:c>
      <x:c r="G187" s="25" t="str">
        <x:v>Selected text</x:v>
      </x:c>
      <x:c r="H187" s="38" t="str">
        <x:f>HYPERLINK("https://www.loudoun.gov/6405/Noise-Air-Quality-Concerns","https://www.loudoun.gov/6405/Noise-Air-Quality-Concerns")</x:f>
        <x:v>https://www.loudoun.gov/6405/Noise-Air-Quality-Concerns</x:v>
      </x:c>
    </x:row>
    <x:row r="188" ht="54" customHeight="1">
      <x:c r="A188" s="30" t="str">
        <x:v>EMF-193</x:v>
      </x:c>
      <x:c r="B188" s="27" t="str">
        <x:v>Infrastructure governance</x:v>
      </x:c>
      <x:c r="C188" s="27" t="str">
        <x:v>Loudoun Data Center Standards and Locations.
Website: Loudoun County, Virginia</x:v>
      </x:c>
      <x:c r="D188" s="27" t="str">
        <x:v>Government / institutional document</x:v>
      </x:c>
      <x:c r="E188" s="27" t="str">
        <x:v>Loudoun records evolving data-center standards including March 2025 special-exception changes.</x:v>
      </x:c>
      <x:c r="F188" s="27" t="str">
        <x:v>Land-use policy varies by district and date; not a national rule or RF risk study.</x:v>
      </x:c>
      <x:c r="G188" s="27" t="str">
        <x:v>Selected text</x:v>
      </x:c>
      <x:c r="H188" s="39" t="str">
        <x:f>HYPERLINK("https://www.loudoun.gov/datacenterstandards","https://www.loudoun.gov/datacenterstandards")</x:f>
        <x:v>https://www.loudoun.gov/datacenterstandards</x:v>
      </x:c>
    </x:row>
    <x:row r="189" ht="54" customHeight="1">
      <x:c r="A189" s="29" t="str">
        <x:v>EMF-194</x:v>
      </x:c>
      <x:c r="B189" s="25" t="str">
        <x:v>Infrastructure governance</x:v>
      </x:c>
      <x:c r="C189" s="25" t="str">
        <x:v>JLARC Data Centers in Virginia.
Website: Virginia Joint Legislative Audit and Review Commission</x:v>
      </x:c>
      <x:c r="D189" s="25" t="str">
        <x:v>Government / institutional document</x:v>
      </x:c>
      <x:c r="E189" s="25" t="str">
        <x:v>Virginia legislative audit describes economic benefits, infrastructure pressures and residential concerns.</x:v>
      </x:c>
      <x:c r="F189" s="25" t="str">
        <x:v>Most facilities do not generate noise complaints; location and design matter; findings are not uniform across sites.</x:v>
      </x:c>
      <x:c r="G189" s="25" t="str">
        <x:v>Selected text</x:v>
      </x:c>
      <x:c r="H189" s="38" t="str">
        <x:f>HYPERLINK("https://jlarc.virginia.gov/landing-2024-data-centers-in-virginia.asp","https://jlarc.virginia.gov/landing-2024-data-centers-in-virginia.asp")</x:f>
        <x:v>https://jlarc.virginia.gov/landing-2024-data-centers-in-virginia.asp</x:v>
      </x:c>
    </x:row>
    <x:row r="190" ht="54" customHeight="1">
      <x:c r="A190" s="30" t="str">
        <x:v>EMF-195</x:v>
      </x:c>
      <x:c r="B190" s="27" t="str">
        <x:v>Infrastructure governance</x:v>
      </x:c>
      <x:c r="C190" s="27" t="str">
        <x:v>Oklahoma DEQ data-center guide.
Website: State of Oklahoma</x:v>
      </x:c>
      <x:c r="D190" s="27" t="str">
        <x:v>Government / institutional document</x:v>
      </x:c>
      <x:c r="E190" s="27" t="str">
        <x:v>DEQ identifies air and discharge permitting and separates water quantity, rates, siting and noise responsibilities.</x:v>
      </x:c>
      <x:c r="F190" s="27" t="str">
        <x:v>Divided jurisdiction does not prove every agency or project failed; guide is not site compliance verification.</x:v>
      </x:c>
      <x:c r="G190" s="27" t="str">
        <x:v>Selected text</x:v>
      </x:c>
      <x:c r="H190" s="39" t="str">
        <x:f>HYPERLINK("https://oklahoma.gov/deq/deq-information-on-data-centers.html","https://oklahoma.gov/deq/deq-information-on-data-centers.html")</x:f>
        <x:v>https://oklahoma.gov/deq/deq-information-on-data-centers.html</x:v>
      </x:c>
    </x:row>
    <x:row r="191" ht="54" customHeight="1">
      <x:c r="A191" s="29" t="str">
        <x:v>EMF-196</x:v>
      </x:c>
      <x:c r="B191" s="25" t="str">
        <x:v>Rural infrastructure</x:v>
      </x:c>
      <x:c r="C191" s="25" t="str">
        <x:v>OWRB water permit application guidance.
Website: State of Oklahoma</x:v>
      </x:c>
      <x:c r="D191" s="25" t="str">
        <x:v>Government / institutional document</x:v>
      </x:c>
      <x:c r="E191" s="25" t="str">
        <x:v>OWRB explains permitting for non-domestic water use.</x:v>
      </x:c>
      <x:c r="F191" s="25" t="str">
        <x:v>Private supply contracts alone do not establish extraction is exempt or illegal; not an EMF authority.</x:v>
      </x:c>
      <x:c r="G191" s="25" t="str">
        <x:v>Selected text</x:v>
      </x:c>
      <x:c r="H191" s="38" t="str">
        <x:f>HYPERLINK("https://oklahoma.gov/owrb/water-permitting/apply-for-a-water-permit.html","https://oklahoma.gov/owrb/water-permitting/apply-for-a-water-permit.html")</x:f>
        <x:v>https://oklahoma.gov/owrb/water-permitting/apply-for-a-water-permit.html</x:v>
      </x:c>
    </x:row>
    <x:row r="192" ht="54" customHeight="1">
      <x:c r="A192" s="30" t="str">
        <x:v>EMF-197</x:v>
      </x:c>
      <x:c r="B192" s="27" t="str">
        <x:v>Rural infrastructure</x:v>
      </x:c>
      <x:c r="C192" s="27" t="str">
        <x:v>OWRB citizen complaints.
Website: State of Oklahoma</x:v>
      </x:c>
      <x:c r="D192" s="27" t="str">
        <x:v>Government / institutional document</x:v>
      </x:c>
      <x:c r="E192" s="27" t="str">
        <x:v>OWRB offers a complaint pathway for specified water-use violations.</x:v>
      </x:c>
      <x:c r="F192" s="27" t="str">
        <x:v>Service existence does not establish resolution performance; separate from EMF assessment.</x:v>
      </x:c>
      <x:c r="G192" s="27" t="str">
        <x:v>Selected text</x:v>
      </x:c>
      <x:c r="H192" s="39" t="str">
        <x:f>HYPERLINK("https://oklahoma.gov/owrb/file-a-citizen-complaint.html","https://oklahoma.gov/owrb/file-a-citizen-complaint.html")</x:f>
        <x:v>https://oklahoma.gov/owrb/file-a-citizen-complaint.html</x:v>
      </x:c>
    </x:row>
    <x:row r="193" ht="54" customHeight="1">
      <x:c r="A193" s="29" t="str">
        <x:v>EMF-198</x:v>
      </x:c>
      <x:c r="B193" s="25" t="str">
        <x:v>Rural infrastructure</x:v>
      </x:c>
      <x:c r="C193" s="25" t="str">
        <x:v>EPA private drinking-water wells.
Website: U.S. Environmental Protection Agency</x:v>
      </x:c>
      <x:c r="D193" s="25" t="str">
        <x:v>Government / institutional document</x:v>
      </x:c>
      <x:c r="E193" s="25" t="str">
        <x:v>Private domestic wells are outside federal Safe Drinking Water Act public-system regulation.</x:v>
      </x:c>
      <x:c r="F193" s="25" t="str">
        <x:v>Quality sampling, water-level monitoring and pumping-impact assessment answer different questions.</x:v>
      </x:c>
      <x:c r="G193" s="25" t="str">
        <x:v>Selected text</x:v>
      </x:c>
      <x:c r="H193" s="38" t="str">
        <x:f>HYPERLINK("https://www.epa.gov/privatewells","https://www.epa.gov/privatewells")</x:f>
        <x:v>https://www.epa.gov/privatewells</x:v>
      </x:c>
    </x:row>
    <x:row r="194" ht="54" customHeight="1">
      <x:c r="A194" s="30" t="str">
        <x:v>EMF-199</x:v>
      </x:c>
      <x:c r="B194" s="27" t="str">
        <x:v>Research priorities</x:v>
      </x:c>
      <x:c r="C194" s="27" t="str">
        <x:v>NIH highlighted topic, posted April 20, 2026. 2026.
Website: National Institutes of Health</x:v>
      </x:c>
      <x:c r="D194" s="27" t="str">
        <x:v>Government / institutional document</x:v>
      </x:c>
      <x:c r="E194" s="27" t="str">
        <x:v>NIH posted a highlighted research topic concerning RF/EMF health evidence in April 2026.</x:v>
      </x:c>
      <x:c r="F194" s="27" t="str">
        <x:v>Topic announcement is not evidence of awards, completed studies or outcomes.</x:v>
      </x:c>
      <x:c r="G194" s="27" t="str">
        <x:v>Selected text</x:v>
      </x:c>
      <x:c r="H194" s="39" t="str">
        <x:f>HYPERLINK("https://grants.nih.gov/funding/find-a-fit-for-your-research/highlighted-topics/56","https://grants.nih.gov/funding/find-a-fit-for-your-research/highlighted-topics/56")</x:f>
        <x:v>https://grants.nih.gov/funding/find-a-fit-for-your-research/highlighted-topics/56</x:v>
      </x:c>
    </x:row>
    <x:row r="195" ht="54" customHeight="1">
      <x:c r="A195" s="29" t="str">
        <x:v>EMF-200</x:v>
      </x:c>
      <x:c r="B195" s="25" t="str">
        <x:v>Measurement</x:v>
      </x:c>
      <x:c r="C195" s="25" t="str">
        <x:v>Swiss FOEN measurement methods and results.
Website: Swiss Federal Office for the Environment</x:v>
      </x:c>
      <x:c r="D195" s="25" t="str">
        <x:v>Government / institutional document</x:v>
      </x:c>
      <x:c r="E195" s="25" t="str">
        <x:v>Swiss program uses mobile, residential and fixed-location environmental measurements.</x:v>
      </x:c>
      <x:c r="F195" s="25" t="str">
        <x:v>Exposure measurements are not tissue dose, individual compatibility or health effects.</x:v>
      </x:c>
      <x:c r="G195" s="25" t="str">
        <x:v>Selected text</x:v>
      </x:c>
      <x:c r="H195" s="38" t="str">
        <x:f>HYPERLINK("https://www.bafu.admin.ch/de/messungen-methoden-daten-und-ergebnisse","https://www.bafu.admin.ch/de/messungen-methoden-daten-und-ergebnisse")</x:f>
        <x:v>https://www.bafu.admin.ch/de/messungen-methoden-daten-und-ergebnisse</x:v>
      </x:c>
    </x:row>
    <x:row r="196" ht="54" customHeight="1">
      <x:c r="A196" s="30" t="str">
        <x:v>EMF-201</x:v>
      </x:c>
      <x:c r="B196" s="27" t="str">
        <x:v>Clinical care</x:v>
      </x:c>
      <x:c r="C196" s="27" t="str">
        <x:v>Swiss FOEN electrosensitivity resource.
Website: Swiss Federal Office for the Environment</x:v>
      </x:c>
      <x:c r="D196" s="27" t="str">
        <x:v>Government / institutional document</x:v>
      </x:c>
      <x:c r="E196" s="27" t="str">
        <x:v>Swiss government describes electrosensitivity concerns and commissioned consultation-network activity.</x:v>
      </x:c>
      <x:c r="F196" s="27" t="str">
        <x:v>Program existence is not proof of RF causation or clinical effectiveness.</x:v>
      </x:c>
      <x:c r="G196" s="27" t="str">
        <x:v>Excerpt / metadata</x:v>
      </x:c>
      <x:c r="H196" s="39" t="str">
        <x:f>HYPERLINK("https://www.bafu.admin.ch/de/elektrosensibilitaet","https://www.bafu.admin.ch/de/elektrosensibilitaet")</x:f>
        <x:v>https://www.bafu.admin.ch/de/elektrosensibilitaet</x:v>
      </x:c>
    </x:row>
    <x:row r="197" ht="54" customHeight="1">
      <x:c r="A197" s="29" t="str">
        <x:v>EMF-202</x:v>
      </x:c>
      <x:c r="B197" s="25" t="str">
        <x:v>Clinical care</x:v>
      </x:c>
      <x:c r="C197" s="25" t="str">
        <x:v>MedNIS specialist consultation.
Website: MedNIS</x:v>
      </x:c>
      <x:c r="D197" s="25" t="str">
        <x:v>Government / institutional document</x:v>
      </x:c>
      <x:c r="E197" s="25" t="str">
        <x:v>MedNIS describes specialist consultation access.</x:v>
      </x:c>
      <x:c r="F197" s="25" t="str">
        <x:v>Service description retrieved through search; actual access and outcomes not independently audited.</x:v>
      </x:c>
      <x:c r="G197" s="25" t="str">
        <x:v>Excerpt / metadata</x:v>
      </x:c>
      <x:c r="H197" s="38" t="str">
        <x:f>HYPERLINK("https://www.mednis.ch/de/facharztkonsultation","https://www.mednis.ch/de/facharztkonsultation")</x:f>
        <x:v>https://www.mednis.ch/de/facharztkonsultation</x:v>
      </x:c>
    </x:row>
    <x:row r="198" ht="82" customHeight="1">
      <x:c r="A198" s="30" t="str">
        <x:v>EMF-205</x:v>
      </x:c>
      <x:c r="B198" s="27" t="str">
        <x:v>Clinical care</x:v>
      </x:c>
      <x:c r="C198" s="27" t="str">
        <x:v>Forster et al.. Risks of electromagnetic fields from the perspective of general practitioners and pediatricians. BMC Primary Care 26, 62. 2025. DOI: 10.1186/s12875-025-02762-9.
Website: Springer Nature</x:v>
      </x:c>
      <x:c r="D198" s="27" t="str">
        <x:v>Peer-reviewed study</x:v>
      </x:c>
      <x:c r="E198" s="27" t="str">
        <x:v>German mixed-methods study documents variation in risk views and self-reported EMF information needs among clinicians.</x:v>
      </x:c>
      <x:c r="F198" s="27" t="str">
        <x:v>614 of 5,000 invited responded, 12.3%; nonresponse bias limits generalization to U.S. clinicians.</x:v>
      </x:c>
      <x:c r="G198" s="27" t="str">
        <x:v>Selected text</x:v>
      </x:c>
      <x:c r="H198" s="39" t="str">
        <x:f>HYPERLINK("https://link.springer.com/article/10.1186/s12875-025-02762-9","https://link.springer.com/article/10.1186/s12875-025-02762-9")</x:f>
        <x:v>https://link.springer.com/article/10.1186/s12875-025-02762-9</x:v>
      </x:c>
    </x:row>
    <x:row r="199" ht="68" customHeight="1">
      <x:c r="A199" s="29" t="str">
        <x:v>EMF-206</x:v>
      </x:c>
      <x:c r="B199" s="25" t="str">
        <x:v>Clinical care</x:v>
      </x:c>
      <x:c r="C199" s="25" t="str">
        <x:v>Swiss GP survey authors. Swiss GP survey, 2006, BMC Public Health. 2006. DOI: 10.1186/1471-2458-6-267.
Website: Springer Nature</x:v>
      </x:c>
      <x:c r="D199" s="25" t="str">
        <x:v>Peer-reviewed study</x:v>
      </x:c>
      <x:c r="E199" s="25" t="str">
        <x:v>Historical Swiss GP survey documents consultations and variation in approaches.</x:v>
      </x:c>
      <x:c r="F199" s="25" t="str">
        <x:v>342 GPs; 28.2% response; not current prevalence or treatment-efficacy evidence.</x:v>
      </x:c>
      <x:c r="G199" s="25" t="str">
        <x:v>Selected text</x:v>
      </x:c>
      <x:c r="H199" s="38" t="str">
        <x:f>HYPERLINK("https://link.springer.com/article/10.1186/1471-2458-6-267","https://link.springer.com/article/10.1186/1471-2458-6-267")</x:f>
        <x:v>https://link.springer.com/article/10.1186/1471-2458-6-267</x:v>
      </x:c>
    </x:row>
    <x:row r="200" ht="68" customHeight="1">
      <x:c r="A200" s="30" t="str">
        <x:v>EMF-207</x:v>
      </x:c>
      <x:c r="B200" s="27" t="str">
        <x:v>Clinical care</x:v>
      </x:c>
      <x:c r="C200" s="27" t="str">
        <x:v>RIVM: GGD guideline on EMF and health, 2024. 2024.
Website: Netherlands National Institute for Public Health and the Environment</x:v>
      </x:c>
      <x:c r="D200" s="27" t="str">
        <x:v>Government / institutional document</x:v>
      </x:c>
      <x:c r="E200" s="27" t="str">
        <x:v>Dutch guideline supports clinical evaluation, communication and discussion of inexpensive feasible adjustments with uncertain health benefit.</x:v>
      </x:c>
      <x:c r="F200" s="27" t="str">
        <x:v>Guidance does not establish RF symptom causation or guarantee free household measurements.</x:v>
      </x:c>
      <x:c r="G200" s="27" t="str">
        <x:v>Selected text</x:v>
      </x:c>
      <x:c r="H200" s="39" t="str">
        <x:f>HYPERLINK("https://www.rivm.nl/ggd-richtlijn-medische-milieukunde-emv-en-gezondheid","https://www.rivm.nl/ggd-richtlijn-medische-milieukunde-emv-en-gezondheid")</x:f>
        <x:v>https://www.rivm.nl/ggd-richtlijn-medische-milieukunde-emv-en-gezondheid</x:v>
      </x:c>
    </x:row>
    <x:row r="201" ht="54" customHeight="1">
      <x:c r="A201" s="29" t="str">
        <x:v>EMF-208</x:v>
      </x:c>
      <x:c r="B201" s="25" t="str">
        <x:v>Clinical care</x:v>
      </x:c>
      <x:c r="C201" s="25" t="str">
        <x:v>French ministerial response, August 7, 2025. 2025.
Website: French Senate</x:v>
      </x:c>
      <x:c r="D201" s="25" t="str">
        <x:v>Government / institutional document</x:v>
      </x:c>
      <x:c r="E201" s="25" t="str">
        <x:v>French ministerial answer confirms commissioned clinical guidance and occupational/environmental referral centers.</x:v>
      </x:c>
      <x:c r="F201" s="25" t="str">
        <x:v>Distinguish ministerial answer from questioner allegations; service existence is not outcome evidence.</x:v>
      </x:c>
      <x:c r="G201" s="25" t="str">
        <x:v>Selected text</x:v>
      </x:c>
      <x:c r="H201" s="38" t="str">
        <x:f>HYPERLINK("https://www.senat.fr/questions/base/2025/qSEQ250303753.html","https://www.senat.fr/questions/base/2025/qSEQ250303753.html")</x:f>
        <x:v>https://www.senat.fr/questions/base/2025/qSEQ250303753.html</x:v>
      </x:c>
    </x:row>
    <x:row r="202" ht="68" customHeight="1">
      <x:c r="A202" s="30" t="str">
        <x:v>EMF-209</x:v>
      </x:c>
      <x:c r="B202" s="27" t="str">
        <x:v>Clinical care</x:v>
      </x:c>
      <x:c r="C202" s="27" t="str">
        <x:v>MedNIS annual report 2025. 2025.
Website: Swiss Federal Office for the Environment</x:v>
      </x:c>
      <x:c r="D202" s="27" t="str">
        <x:v>Government / institutional document</x:v>
      </x:c>
      <x:c r="E202" s="27" t="str">
        <x:v>2025 MedNIS report documents clinical activity, cohort recruitment, physician workload difficulties and incomplete follow-up evaluation.</x:v>
      </x:c>
      <x:c r="F202" s="27" t="str">
        <x:v>20 consultations Jan–Oct; five physicians; 509 cohort participants are not clinical consultations; efficacy unestablished.</x:v>
      </x:c>
      <x:c r="G202" s="27" t="str">
        <x:v>Selected text</x:v>
      </x:c>
      <x:c r="H202" s="39" t="str">
        <x:f>HYPERLINK("https://www.bafu.admin.ch/dam/de/sd-web/J970ENwjzeKf/20251030_rapport_annuel_MedNIS_2025.pdf","https://www.bafu.admin.ch/dam/de/sd-web/J970ENwjzeKf/20251030_rapport_annuel_MedNIS_2025.pdf")</x:f>
        <x:v>https://www.bafu.admin.ch/dam/de/sd-web/J970ENwjzeKf/20251030_rapport_annuel_MedNIS_2025.pdf</x:v>
      </x:c>
    </x:row>
    <x:row r="203" ht="54" customHeight="1">
      <x:c r="A203" s="29" t="str">
        <x:v>EMF-210</x:v>
      </x:c>
      <x:c r="B203" s="25" t="str">
        <x:v>Occupational</x:v>
      </x:c>
      <x:c r="C203" s="25" t="str">
        <x:v>HSE: Control of Electromagnetic Fields at Work Regulations.
Website: UK Health and Safety Executive</x:v>
      </x:c>
      <x:c r="D203" s="25" t="str">
        <x:v>Government / institutional document</x:v>
      </x:c>
      <x:c r="E203" s="25" t="str">
        <x:v>UK workplace framework requires exposure assessment and attention to workers at particular risk including implants.</x:v>
      </x:c>
      <x:c r="F203" s="25" t="str">
        <x:v>Established direct and indirect effects in workplace scope; not a U.S. community standard or chronic-disease finding.</x:v>
      </x:c>
      <x:c r="G203" s="25" t="str">
        <x:v>Selected text</x:v>
      </x:c>
      <x:c r="H203" s="38" t="str">
        <x:f>HYPERLINK("https://www.hse.gov.uk/radiation/nonionising/emf-regulations.htm","https://www.hse.gov.uk/radiation/nonionising/emf-regulations.htm")</x:f>
        <x:v>https://www.hse.gov.uk/radiation/nonionising/emf-regulations.htm</x:v>
      </x:c>
    </x:row>
    <x:row r="204" ht="54" customHeight="1">
      <x:c r="A204" s="30" t="str">
        <x:v>EMF-211</x:v>
      </x:c>
      <x:c r="B204" s="27" t="str">
        <x:v>Clinical care</x:v>
      </x:c>
      <x:c r="C204" s="27" t="str">
        <x:v>ARPANSA: Electromagnetic hypersensitivity.
Website: Australian Radiation Protection and Nuclear Safety Agency</x:v>
      </x:c>
      <x:c r="D204" s="27" t="str">
        <x:v>Government / institutional document</x:v>
      </x:c>
      <x:c r="E204" s="27" t="str">
        <x:v>Australian advice recognizes symptoms while stating no established evidence that EMF causes them.</x:v>
      </x:c>
      <x:c r="F204" s="27" t="str">
        <x:v>Public advice is not an individualized diagnosis or exhaustive endpoint assessment.</x:v>
      </x:c>
      <x:c r="G204" s="27" t="str">
        <x:v>Selected text</x:v>
      </x:c>
      <x:c r="H204" s="39" t="str">
        <x:f>HYPERLINK("https://www.arpansa.gov.au/understanding-radiation/radiation-sources/more-radiation-sources/electromagnetic-hypersensitivity","https://www.arpansa.gov.au/understanding-radiation/radiation-sources/more-radiation-sources/electromagnetic-hypersensitivity")</x:f>
        <x:v>https://www.arpansa.gov.au/understanding-radiation/radiation-sources/more-radiation-sources/electromagnetic-hypersensitivity</x:v>
      </x:c>
    </x:row>
    <x:row r="205" ht="48" customHeight="1">
      <x:c r="A205" s="29" t="str">
        <x:v>EMF-212</x:v>
      </x:c>
      <x:c r="B205" s="25" t="str">
        <x:v>Measurement access</x:v>
      </x:c>
      <x:c r="C205" s="25" t="str">
        <x:v>India DoT: Tarang Sanchar.
Website: India Department of Telecommunications</x:v>
      </x:c>
      <x:c r="D205" s="25" t="str">
        <x:v>Government / institutional document</x:v>
      </x:c>
      <x:c r="E205" s="25" t="str">
        <x:v>Official Indian listing links an EMF information and measurement-request service.</x:v>
      </x:c>
      <x:c r="F205" s="25" t="str">
        <x:v>Fee and service outcomes unverified; listing is not evidence of effectiveness.</x:v>
      </x:c>
      <x:c r="G205" s="25" t="str">
        <x:v>Selected text</x:v>
      </x:c>
      <x:c r="H205" s="38" t="str">
        <x:f>HYPERLINK("https://eservices.dot.gov.in/node/923","https://eservices.dot.gov.in/node/923")</x:f>
        <x:v>https://eservices.dot.gov.in/node/923</x:v>
      </x:c>
    </x:row>
    <x:row r="206" ht="68" customHeight="1">
      <x:c r="A206" s="30" t="str">
        <x:v>EMF-213</x:v>
      </x:c>
      <x:c r="B206" s="27" t="str">
        <x:v>Clinical care</x:v>
      </x:c>
      <x:c r="C206" s="27" t="str">
        <x:v>INRS, June 2024: clinical practice guidance summary. 2024.
Website: French National Research and Safety Institute (INRS)</x:v>
      </x:c>
      <x:c r="D206" s="27" t="str">
        <x:v>Government / institutional document</x:v>
      </x:c>
      <x:c r="E206" s="27" t="str">
        <x:v>Professional summary describes French clinical guidance, expert-agreement level and practical adjustments.</x:v>
      </x:c>
      <x:c r="F206" s="27" t="str">
        <x:v>Two-page summary only; full SFST report not independently appraised; adjustments are not proven therapy.</x:v>
      </x:c>
      <x:c r="G206" s="27" t="str">
        <x:v>Selected text</x:v>
      </x:c>
      <x:c r="H206" s="39" t="str">
        <x:f>HYPERLINK("https://www.inrs.fr/dam/inrs/CataloguePapier/DMT/TI-AC-186.pdf","https://www.inrs.fr/dam/inrs/CataloguePapier/DMT/TI-AC-186.pdf")</x:f>
        <x:v>https://www.inrs.fr/dam/inrs/CataloguePapier/DMT/TI-AC-186.pdf</x:v>
      </x:c>
    </x:row>
    <x:row r="207" ht="54" customHeight="1">
      <x:c r="A207" s="29" t="str">
        <x:v>EMF-214</x:v>
      </x:c>
      <x:c r="B207" s="25" t="str">
        <x:v>Measurement access</x:v>
      </x:c>
      <x:c r="C207" s="25" t="str">
        <x:v>France Service Public: exposure measurement, April 13, 2026. 2026.
Website: Service Public, French government</x:v>
      </x:c>
      <x:c r="D207" s="25" t="str">
        <x:v>Government / institutional document</x:v>
      </x:c>
      <x:c r="E207" s="25" t="str">
        <x:v>French process allows free eligible measurement requests, accredited independent testing and communication of results.</x:v>
      </x:c>
      <x:c r="F207" s="25" t="str">
        <x:v>Countersignature and eligibility conditions apply; no comparative health or cost-effectiveness evaluation established.</x:v>
      </x:c>
      <x:c r="G207" s="25" t="str">
        <x:v>Selected text</x:v>
      </x:c>
      <x:c r="H207" s="38" t="str">
        <x:f>HYPERLINK("https://www.service-public.gouv.fr/particuliers/actualites/A18872","https://www.service-public.gouv.fr/particuliers/actualites/A18872")</x:f>
        <x:v>https://www.service-public.gouv.fr/particuliers/actualites/A18872</x:v>
      </x:c>
    </x:row>
    <x:row r="208" ht="68" customHeight="1">
      <x:c r="A208" s="30" t="str">
        <x:v>EMF-215</x:v>
      </x:c>
      <x:c r="B208" s="27" t="str">
        <x:v>Measurement access</x:v>
      </x:c>
      <x:c r="C208" s="27" t="str">
        <x:v>ANFR: atypical exposure locations.
Website: French National Frequency Agency (ANFR)</x:v>
      </x:c>
      <x:c r="D208" s="27" t="str">
        <x:v>Government / institutional document</x:v>
      </x:c>
      <x:c r="E208" s="27" t="str">
        <x:v>France identifies atypical RF locations for attention and feasible engineering response; attention threshold changed January 2026.</x:v>
      </x:c>
      <x:c r="F208" s="27" t="str">
        <x:v>Statistical attention threshold is distinct from regulatory or biological harm threshold.</x:v>
      </x:c>
      <x:c r="G208" s="27" t="str">
        <x:v>Selected text</x:v>
      </x:c>
      <x:c r="H208" s="39" t="str">
        <x:f>HYPERLINK("https://www.anfr.fr/maitriser/les-installations-radioelectriques/recensement-des-points-atypiques","https://www.anfr.fr/maitriser/les-installations-radioelectriques/recensement-des-points-atypiques")</x:f>
        <x:v>https://www.anfr.fr/maitriser/les-installations-radioelectriques/recensement-des-points-atypiques</x:v>
      </x:c>
    </x:row>
    <x:row r="209" ht="54" customHeight="1">
      <x:c r="A209" s="29" t="str">
        <x:v>EMF-216</x:v>
      </x:c>
      <x:c r="B209" s="25" t="str">
        <x:v>Local government</x:v>
      </x:c>
      <x:c r="C209" s="25" t="str">
        <x:v>ANFR: mayors' role.
Website: French National Frequency Agency (ANFR)</x:v>
      </x:c>
      <x:c r="D209" s="25" t="str">
        <x:v>Government / institutional document</x:v>
      </x:c>
      <x:c r="E209" s="25" t="str">
        <x:v>French mayors have defined information, simulation, measurement and mediation functions.</x:v>
      </x:c>
      <x:c r="F209" s="25" t="str">
        <x:v>Not transferable U.S. authority and not power to create national RF standards.</x:v>
      </x:c>
      <x:c r="G209" s="25" t="str">
        <x:v>Selected text</x:v>
      </x:c>
      <x:c r="H209" s="38" t="str">
        <x:f>HYPERLINK("https://www.anfr.fr/maitriser/information-du-public/role-des-maires","https://www.anfr.fr/maitriser/information-du-public/role-des-maires")</x:f>
        <x:v>https://www.anfr.fr/maitriser/information-du-public/role-des-maires</x:v>
      </x:c>
    </x:row>
    <x:row r="210" ht="54" customHeight="1">
      <x:c r="A210" s="30" t="str">
        <x:v>EMF-217</x:v>
      </x:c>
      <x:c r="B210" s="27" t="str">
        <x:v>Local government</x:v>
      </x:c>
      <x:c r="C210" s="27" t="str">
        <x:v>ANFR: departmental and local consultation.
Website: French National Frequency Agency (ANFR)</x:v>
      </x:c>
      <x:c r="D210" s="27" t="str">
        <x:v>Government / institutional document</x:v>
      </x:c>
      <x:c r="E210" s="27" t="str">
        <x:v>French departmental and local consultation structures provide mediation arrangements.</x:v>
      </x:c>
      <x:c r="F210" s="27" t="str">
        <x:v>Process description does not establish resolution rates or health outcomes.</x:v>
      </x:c>
      <x:c r="G210" s="27" t="str">
        <x:v>Selected text</x:v>
      </x:c>
      <x:c r="H210" s="39" t="str">
        <x:f>HYPERLINK("https://www.anfr.fr/maitriser/information-du-public/les-instances-de-concertation-departementales-et-locales","https://www.anfr.fr/maitriser/information-du-public/les-instances-de-concertation-departementales-et-locales")</x:f>
        <x:v>https://www.anfr.fr/maitriser/information-du-public/les-instances-de-concertation-departementales-et-locales</x:v>
      </x:c>
    </x:row>
    <x:row r="211" ht="68" customHeight="1">
      <x:c r="A211" s="29" t="str">
        <x:v>EMF-218</x:v>
      </x:c>
      <x:c r="B211" s="25" t="str">
        <x:v>Infrastructure governance</x:v>
      </x:c>
      <x:c r="C211" s="25" t="str">
        <x:v>European Commission: energy performance of data centres.
Website: European Commission, Energy</x:v>
      </x:c>
      <x:c r="D211" s="25" t="str">
        <x:v>Government / institutional document</x:v>
      </x:c>
      <x:c r="E211" s="25" t="str">
        <x:v>EU describes data-center energy-performance reporting and aggregate disclosure.</x:v>
      </x:c>
      <x:c r="F211" s="25" t="str">
        <x:v>Energy and water reporting is not EMF monitoring; linked legal text blocked in earlier retrieval.</x:v>
      </x:c>
      <x:c r="G211" s="25" t="str">
        <x:v>Selected text</x:v>
      </x:c>
      <x:c r="H211" s="38" t="str">
        <x:f>HYPERLINK("https://energy.ec.europa.eu/topics/energy-efficiency/energy-efficiency-targets-directive-and-rules/energy-efficiency-directive/energy-performance-data-centres_en","https://energy.ec.europa.eu/topics/energy-efficiency/energy-efficiency-targets-directive-and-rules/energy-efficiency-directive/energy-performance-data-centres_en")</x:f>
        <x:v>https://energy.ec.europa.eu/topics/energy-efficiency/energy-efficiency-targets-directive-and-rules/energy-efficiency-directive/energy-performance-data-centres_en</x:v>
      </x:c>
    </x:row>
    <x:row r="212" ht="110" customHeight="1">
      <x:c r="A212" s="30" t="str">
        <x:v>EMF-219</x:v>
      </x:c>
      <x:c r="B212" s="27" t="str">
        <x:v>Measurement</x:v>
      </x:c>
      <x:c r="C212" s="27" t="str">
        <x:v>Baruah A et al.. Citizen science-based mapping of radiofrequency electromagnetic field exposure in Europe: A proof-of-concept validation study. Environmental Research 309 Pt 2, 125886. 2026. DOI: 10.1016/j.envres.2026.125886.
Website: PubMed, U.S. National Library of Medicine</x:v>
      </x:c>
      <x:c r="D212" s="27" t="str">
        <x:v>Peer-reviewed study</x:v>
      </x:c>
      <x:c r="E212" s="27" t="str">
        <x:v>Two-city proof of concept validates calibrated smartphone-derived RF maps with differing correlations across cities.</x:v>
      </x:c>
      <x:c r="F212" s="27" t="str">
        <x:v>Utrecht and Basel only; correlations do not establish absolute accuracy, rural validity, implant safety or ordinary app accuracy.</x:v>
      </x:c>
      <x:c r="G212" s="27" t="str">
        <x:v>Abstract</x:v>
      </x:c>
      <x:c r="H212" s="39" t="str">
        <x:f>HYPERLINK("https://pubmed.ncbi.nlm.nih.gov/42849653/","https://pubmed.ncbi.nlm.nih.gov/42849653/")</x:f>
        <x:v>https://pubmed.ncbi.nlm.nih.gov/42849653/</x:v>
      </x:c>
    </x:row>
    <x:row r="213" ht="110" customHeight="1">
      <x:c r="A213" s="29" t="str">
        <x:v>EMF-220</x:v>
      </x:c>
      <x:c r="B213" s="25" t="str">
        <x:v>Measurement</x:v>
      </x:c>
      <x:c r="C213" s="25" t="str">
        <x:v>Van Bladel H et al.. Temporal 2G–5G RF-EMF exposure assessment in ten European countries during one year. Science of the Total Environment 1047, 182037. 2026. DOI: 10.1016/j.scitotenv.2026.182037.
Website: PubMed, U.S. National Library of Medicine</x:v>
      </x:c>
      <x:c r="D213" s="25" t="str">
        <x:v>Peer-reviewed study</x:v>
      </x:c>
      <x:c r="E213" s="25" t="str">
        <x:v>Twenty sensors across ten countries over 17 months demonstrate temporal RF-monitoring feasibility.</x:v>
      </x:c>
      <x:c r="F213" s="25" t="str">
        <x:v>Pilot is not nationally representative or a health study; apparent unit inconsistency in abstract not reproduced.</x:v>
      </x:c>
      <x:c r="G213" s="25" t="str">
        <x:v>Abstract</x:v>
      </x:c>
      <x:c r="H213" s="38" t="str">
        <x:f>HYPERLINK("https://pubmed.ncbi.nlm.nih.gov/42447532/","https://pubmed.ncbi.nlm.nih.gov/42447532/")</x:f>
        <x:v>https://pubmed.ncbi.nlm.nih.gov/42447532/</x:v>
      </x:c>
    </x:row>
    <x:row r="214" ht="54" customHeight="1">
      <x:c r="A214" s="30" t="str">
        <x:v>EMF-221</x:v>
      </x:c>
      <x:c r="B214" s="27" t="str">
        <x:v>Innovation</x:v>
      </x:c>
      <x:c r="C214" s="27" t="str">
        <x:v>ETAIN periodic reporting.
Website: European Commission CORDIS</x:v>
      </x:c>
      <x:c r="D214" s="27" t="str">
        <x:v>Government / institutional document</x:v>
      </x:c>
      <x:c r="E214" s="27" t="str">
        <x:v>ETAIN reports mapping, dosimetry, exposure-reduction engineering and biological work at varying completion stages.</x:v>
      </x:c>
      <x:c r="F214" s="27" t="str">
        <x:v>Project reporting is not independent validation; ongoing experiments do not establish community harm or clinical benefit.</x:v>
      </x:c>
      <x:c r="G214" s="27" t="str">
        <x:v>Selected text</x:v>
      </x:c>
      <x:c r="H214" s="39" t="str">
        <x:f>HYPERLINK("https://cordis.europa.eu/project/id/101057216/reporting","https://cordis.europa.eu/project/id/101057216/reporting")</x:f>
        <x:v>https://cordis.europa.eu/project/id/101057216/reporting</x:v>
      </x:c>
    </x:row>
    <x:row r="215" ht="54" customHeight="1">
      <x:c r="A215" s="29" t="str">
        <x:v>EMF-222</x:v>
      </x:c>
      <x:c r="B215" s="25" t="str">
        <x:v>ELF health</x:v>
      </x:c>
      <x:c r="C215" s="25" t="str">
        <x:v>European Commission SCHEER low-frequency factsheet.
Website: European Commission, Public Health</x:v>
      </x:c>
      <x:c r="D215" s="25" t="str">
        <x:v>Government / institutional document</x:v>
      </x:c>
      <x:c r="E215" s="25" t="str">
        <x:v>SCHEER low-frequency summary describes an inconclusive childhood-leukemia signal and exposure/environmental research gaps.</x:v>
      </x:c>
      <x:c r="F215" s="25" t="str">
        <x:v>Official two-page summary of May 2024 opinion, not full opinion appraisal; 1 Hz–100 kHz is not cellular RF.</x:v>
      </x:c>
      <x:c r="G215" s="25" t="str">
        <x:v>Selected text</x:v>
      </x:c>
      <x:c r="H215" s="38" t="str">
        <x:f>HYPERLINK("https://health.ec.europa.eu/document/download/c04fb37c-6c92-40bc-8f72-592c5323bb8f_en?filename=sc_factsheet_emf2_en.pdf","https://health.ec.europa.eu/document/download/c04fb37c-6c92-40bc-8f72-592c5323bb8f_en?filename=sc_factsheet_emf2_en.pdf")</x:f>
        <x:v>https://health.ec.europa.eu/document/download/c04fb37c-6c92-40bc-8f72-592c5323bb8f_en?filename=sc_factsheet_emf2_en.pdf</x:v>
      </x:c>
    </x:row>
    <x:row r="216" ht="54" customHeight="1">
      <x:c r="A216" s="30" t="str">
        <x:v>EMF-223</x:v>
      </x:c>
      <x:c r="B216" s="27" t="str">
        <x:v>Evidence governance</x:v>
      </x:c>
      <x:c r="C216" s="27" t="str">
        <x:v>BAFU: BERENIS remit and selection criteria.
Website: Swiss Federal Office for the Environment</x:v>
      </x:c>
      <x:c r="D216" s="27" t="str">
        <x:v>Government / institutional document</x:v>
      </x:c>
      <x:c r="E216" s="27" t="str">
        <x:v>BERENIS publishes selection criteria and quarterly selective scientific appraisals.</x:v>
      </x:c>
      <x:c r="F216" s="27" t="str">
        <x:v>Early risk-detection program, not an exhaustive systematic review of every endpoint.</x:v>
      </x:c>
      <x:c r="G216" s="27" t="str">
        <x:v>Selected text</x:v>
      </x:c>
      <x:c r="H216" s="39" t="str">
        <x:f>HYPERLINK("https://www.bafu.admin.ch/de/weiterverfolgung-wissensstand-berenis","https://www.bafu.admin.ch/de/weiterverfolgung-wissensstand-berenis")</x:f>
        <x:v>https://www.bafu.admin.ch/de/weiterverfolgung-wissensstand-berenis</x:v>
      </x:c>
    </x:row>
    <x:row r="217" ht="54" customHeight="1">
      <x:c r="A217" s="29" t="str">
        <x:v>EMF-224</x:v>
      </x:c>
      <x:c r="B217" s="25" t="str">
        <x:v>Evidence governance</x:v>
      </x:c>
      <x:c r="C217" s="25" t="str">
        <x:v>ARPANSA EME action plan 2025–2028. 2028.
Website: Australian Radiation Protection and Nuclear Safety Agency</x:v>
      </x:c>
      <x:c r="D217" s="25" t="str">
        <x:v>Government / institutional document</x:v>
      </x:c>
      <x:c r="E217" s="25" t="str">
        <x:v>Australian 2025–2028 plan specifies exposure studies, research, standards, communication and performance reporting.</x:v>
      </x:c>
      <x:c r="F217" s="25" t="str">
        <x:v>Published commitments do not establish completed outcomes.</x:v>
      </x:c>
      <x:c r="G217" s="25" t="str">
        <x:v>Selected text</x:v>
      </x:c>
      <x:c r="H217" s="38" t="str">
        <x:f>HYPERLINK("https://www.arpansa.gov.au/research-and-expertise/electromagnetic-energy-program/arpansa-eme-program-action-plan-2025-2028","https://www.arpansa.gov.au/research-and-expertise/electromagnetic-energy-program/arpansa-eme-program-action-plan-2025-2028")</x:f>
        <x:v>https://www.arpansa.gov.au/research-and-expertise/electromagnetic-energy-program/arpansa-eme-program-action-plan-2025-2028</x:v>
      </x:c>
    </x:row>
    <x:row r="218" ht="54" customHeight="1">
      <x:c r="A218" s="30" t="str">
        <x:v>EMF-225</x:v>
      </x:c>
      <x:c r="B218" s="27" t="str">
        <x:v>Evidence governance</x:v>
      </x:c>
      <x:c r="C218" s="27" t="str">
        <x:v>European Ombudsman opening letter, October 14, 2025, case 1898/2025/MIK. 2025.
Website: European Ombudsman</x:v>
      </x:c>
      <x:c r="D218" s="27" t="str">
        <x:v>Government / institutional document</x:v>
      </x:c>
      <x:c r="E218" s="27" t="str">
        <x:v>Official opening letter records an inquiry about SCHEER evidence handling and working-group composition.</x:v>
      </x:c>
      <x:c r="F218" s="27" t="str">
        <x:v>Allegations and inquiry existence are not findings of misconduct; final outcome not established.</x:v>
      </x:c>
      <x:c r="G218" s="27" t="str">
        <x:v>Selected text</x:v>
      </x:c>
      <x:c r="H218" s="39" t="str">
        <x:f>HYPERLINK("https://www.ombudsman.europa.eu/en/opening-summary/en/227658","https://www.ombudsman.europa.eu/en/opening-summary/en/227658")</x:f>
        <x:v>https://www.ombudsman.europa.eu/en/opening-summary/en/227658</x:v>
      </x:c>
    </x:row>
    <x:row r="219" ht="68" customHeight="1">
      <x:c r="A219" s="29" t="str">
        <x:v>EMF-226</x:v>
      </x:c>
      <x:c r="B219" s="25" t="str">
        <x:v>RF cancer</x:v>
      </x:c>
      <x:c r="C219" s="25" t="str">
        <x:v>ANSES final opinion and report, October 2025, mirrored PDF. 2025.
Website: Actu-Environnement (report mirror)</x:v>
      </x:c>
      <x:c r="D219" s="25" t="str">
        <x:v>Government / institutional document</x:v>
      </x:c>
      <x:c r="E219" s="25" t="str">
        <x:v>ANSES integrated assessment could not establish presence or absence of a human carcinogenic effect and documented differing expert judgment.</x:v>
      </x:c>
      <x:c r="F219" s="25" t="str">
        <x:v>Targeted review of mirrored primary-authored report; not universal safety or harm finding.</x:v>
      </x:c>
      <x:c r="G219" s="25" t="str">
        <x:v>Selected text</x:v>
      </x:c>
      <x:c r="H219" s="38" t="str">
        <x:f>HYPERLINK("https://www.actu-environnement.com/media/pdf/depeches/649.pdf","https://www.actu-environnement.com/media/pdf/depeches/649.pdf")</x:f>
        <x:v>https://www.actu-environnement.com/media/pdf/depeches/649.pdf</x:v>
      </x:c>
    </x:row>
    <x:row r="220" ht="68" customHeight="1">
      <x:c r="A220" s="30" t="str">
        <x:v>EMF-227</x:v>
      </x:c>
      <x:c r="B220" s="27" t="str">
        <x:v>Scientific debate</x:v>
      </x:c>
      <x:c r="C220" s="27" t="str">
        <x:v>Mevissen M et al.. Rationale for a narrative approach in assessing RF-EMF in animal cancer studies. 2026. DOI: 10.1016/j.envint.2026.110153.
Website: ResearchGate (author-uploaded text)</x:v>
      </x:c>
      <x:c r="D220" s="27" t="str">
        <x:v>Commentary</x:v>
      </x:c>
      <x:c r="E220" s="27" t="str">
        <x:v>Authors defend narrative synthesis on heterogeneity grounds and explain methodological choices.</x:v>
      </x:c>
      <x:c r="F220" s="27" t="str">
        <x:v>Response is methodological argument, not an independent experiment or resolution of all critiques.</x:v>
      </x:c>
      <x:c r="G220" s="27" t="str">
        <x:v>Selected text</x:v>
      </x:c>
      <x:c r="H220" s="39" t="str">
        <x:f>HYPERLINK("https://www.researchgate.net/publication/401721911_Rationale_for_a_narrative_approach_in_assessing_RF-EMF_in_animal_cancer_studies","https://www.researchgate.net/publication/401721911_Rationale_for_a_narrative_approach_in_assessing_RF-EMF_in_animal_cancer_studies")</x:f>
        <x:v>https://www.researchgate.net/publication/401721911_Rationale_for_a_narrative_approach_in_assessing_RF-EMF_in_animal_cancer_studies</x:v>
      </x:c>
    </x:row>
    <x:row r="221" ht="96" customHeight="1">
      <x:c r="A221" s="29" t="str">
        <x:v>EMF-228</x:v>
      </x:c>
      <x:c r="B221" s="25" t="str">
        <x:v>Animal cancer</x:v>
      </x:c>
      <x:c r="C221" s="25" t="str">
        <x:v>Imaida K et al.. The International Collaborative Animal Study of mobile phone radiofrequency radiation carcinogenicity and genotoxicity: the Japanese study. 2026. DOI: 10.1093/toxsci/kfag002.
Website: Electronics and Telecommunications Research Institute repository</x:v>
      </x:c>
      <x:c r="D221" s="25" t="str">
        <x:v>Peer-reviewed study</x:v>
      </x:c>
      <x:c r="E221" s="25" t="str">
        <x:v>Japanese two-year male-rat study found no significant cancer increase under a single-dose protocol.</x:v>
      </x:c>
      <x:c r="F221" s="25" t="str">
        <x:v>70 rats per group, 900 MHz CDMA, 4 W/kg; sparse rare events and one dose limit sensitivity; not full NTP replication.</x:v>
      </x:c>
      <x:c r="G221" s="25" t="str">
        <x:v>Selected text</x:v>
      </x:c>
      <x:c r="H221" s="38" t="str">
        <x:f>HYPERLINK("https://ksp.etri.re.kr/ksp/article/file/72435.pdf","https://ksp.etri.re.kr/ksp/article/file/72435.pdf")</x:f>
        <x:v>https://ksp.etri.re.kr/ksp/article/file/72435.pdf</x:v>
      </x:c>
    </x:row>
    <x:row r="222" ht="110" customHeight="1">
      <x:c r="A222" s="30" t="str">
        <x:v>EMF-229</x:v>
      </x:c>
      <x:c r="B222" s="27" t="str">
        <x:v>Animal cancer</x:v>
      </x:c>
      <x:c r="C222" s="27" t="str">
        <x:v>Kim HS et al.. The International Collaborative Animal Study of the carcinogenicity and genotoxicity of mobile phone radiofrequency radiation: the Korean study. 2026. DOI: 10.1093/toxsci/kfag001.
Website: PubMed Central, U.S. National Library of Medicine</x:v>
      </x:c>
      <x:c r="D222" s="27" t="str">
        <x:v>Peer-reviewed study</x:v>
      </x:c>
      <x:c r="E222" s="27" t="str">
        <x:v>Korean study found no significant cancer increase under its single-dose protocol; exposed heart schwannomas were 2/70 versus 0 in each control group.</x:v>
      </x:c>
      <x:c r="F222" s="27" t="str">
        <x:v>Sparse counts are neither proof of no tumors nor causal proof; 70 males per group and 4 W/kg protocol differ from NTP.</x:v>
      </x:c>
      <x:c r="G222" s="27" t="str">
        <x:v>Selected text</x:v>
      </x:c>
      <x:c r="H222" s="39" t="str">
        <x:f>HYPERLINK("https://pmc.ncbi.nlm.nih.gov/articles/PMC13017829/","https://pmc.ncbi.nlm.nih.gov/articles/PMC13017829/")</x:f>
        <x:v>https://pmc.ncbi.nlm.nih.gov/articles/PMC13017829/</x:v>
      </x:c>
    </x:row>
    <x:row r="223" ht="110" customHeight="1">
      <x:c r="A223" s="29" t="str">
        <x:v>EMF-230</x:v>
      </x:c>
      <x:c r="B223" s="25" t="str">
        <x:v>Scientific debate</x:v>
      </x:c>
      <x:c r="C223" s="25" t="str">
        <x:v>Melnick et al.. Conflicting views in experimental carcinogenesis: a commentary on design and methodological deficiencies in the follow-up validation studies on radiofrequency radiation. 2026. DOI: 10.1186/s12940-026-01324-5.
Website: PubMed Central, U.S. National Library of Medicine</x:v>
      </x:c>
      <x:c r="D223" s="25" t="str">
        <x:v>Commentary</x:v>
      </x:c>
      <x:c r="E223" s="25" t="str">
        <x:v>Commentary argues that lower dose and fewer animals reduce sensitivity of follow-up bioassays.</x:v>
      </x:c>
      <x:c r="F223" s="25" t="str">
        <x:v>Methodological critique, not new positive experiment; author involvement in NTP design should be considered with methods.</x:v>
      </x:c>
      <x:c r="G223" s="25" t="str">
        <x:v>Selected text</x:v>
      </x:c>
      <x:c r="H223" s="38" t="str">
        <x:f>HYPERLINK("https://pmc.ncbi.nlm.nih.gov/articles/PMC13417848/","https://pmc.ncbi.nlm.nih.gov/articles/PMC13417848/")</x:f>
        <x:v>https://pmc.ncbi.nlm.nih.gov/articles/PMC13417848/</x:v>
      </x:c>
    </x:row>
    <x:row r="224" ht="68" customHeight="1">
      <x:c r="A224" s="30" t="str">
        <x:v>EMF-231</x:v>
      </x:c>
      <x:c r="B224" s="27" t="str">
        <x:v>Mechanisms</x:v>
      </x:c>
      <x:c r="C224" s="27" t="str">
        <x:v>NIEHS. NIEHS 2025 investigative report. 2025. DOI: 10.22427/NIEHS-RFR.
Website: National Institute of Environmental Health Sciences</x:v>
      </x:c>
      <x:c r="D224" s="27" t="str">
        <x:v>Government / institutional document</x:v>
      </x:c>
      <x:c r="E224" s="27" t="str">
        <x:v>Short investigative animal report found no comet-assay DNA damage after five-day exposures.</x:v>
      </x:c>
      <x:c r="F224" s="27" t="str">
        <x:v>Not a cancer replication or test of all genotoxic endpoints; during-exposure temperature measurement failed.</x:v>
      </x:c>
      <x:c r="G224" s="27" t="str">
        <x:v>Selected text</x:v>
      </x:c>
      <x:c r="H224" s="39" t="str">
        <x:f>HYPERLINK("https://www.niehs.nih.gov/sites/default/files/2025-08/cellphonerfr_long_508.pdf","https://www.niehs.nih.gov/sites/default/files/2025-08/cellphonerfr_long_508.pdf")</x:f>
        <x:v>https://www.niehs.nih.gov/sites/default/files/2025-08/cellphonerfr_long_508.pdf</x:v>
      </x:c>
    </x:row>
    <x:row r="225" ht="68" customHeight="1">
      <x:c r="A225" s="29" t="str">
        <x:v>EMF-232</x:v>
      </x:c>
      <x:c r="B225" s="25" t="str">
        <x:v>Research infrastructure</x:v>
      </x:c>
      <x:c r="C225" s="25" t="str">
        <x:v>NIEHS exposure measurement strategic priority. 2025.
Website: National Institute of Environmental Health Sciences</x:v>
      </x:c>
      <x:c r="D225" s="25" t="str">
        <x:v>Government / institutional resource</x:v>
      </x:c>
      <x:c r="E225" s="25" t="str">
        <x:v>Improved exposure measurement and deriving actionable meaning are existing NIEHS priorities.</x:v>
      </x:c>
      <x:c r="F225" s="25" t="str">
        <x:v>Strategic commitment, not demonstrated program effectiveness or EMF-specific benefit.</x:v>
      </x:c>
      <x:c r="G225" s="25" t="str">
        <x:v>Selected text</x:v>
      </x:c>
      <x:c r="H225" s="38" t="str">
        <x:f>HYPERLINK("https://www.niehs.nih.gov/about/strategicplan/capacity/exposure","https://www.niehs.nih.gov/about/strategicplan/capacity/exposure")</x:f>
        <x:v>https://www.niehs.nih.gov/about/strategicplan/capacity/exposure</x:v>
      </x:c>
    </x:row>
    <x:row r="226" ht="54" customHeight="1">
      <x:c r="A226" s="30" t="str">
        <x:v>EMF-233</x:v>
      </x:c>
      <x:c r="B226" s="27" t="str">
        <x:v>Clinical education</x:v>
      </x:c>
      <x:c r="C226" s="27" t="str">
        <x:v>ATSDR Taking an Exposure History. 2026.
Website: Agency for Toxic Substances and Disease Registry</x:v>
      </x:c>
      <x:c r="D226" s="27" t="str">
        <x:v>Government / institutional resource</x:v>
      </x:c>
      <x:c r="E226" s="27" t="str">
        <x:v>Provides a clinical exposure-history framework and referral resources that can be adapted to a defined concern.</x:v>
      </x:c>
      <x:c r="F226" s="27" t="str">
        <x:v>General environmental-medicine education; does not endorse an RF causal diagnosis or treatment.</x:v>
      </x:c>
      <x:c r="G226" s="27" t="str">
        <x:v>Selected text</x:v>
      </x:c>
      <x:c r="H226" s="39" t="str">
        <x:f>HYPERLINK("https://www.atsdr.cdc.gov/environmental-medicine/hcp/csemtakinganexposurehistory/index.html","https://www.atsdr.cdc.gov/environmental-medicine/hcp/csemtakinganexposurehistory/index.html")</x:f>
        <x:v>https://www.atsdr.cdc.gov/environmental-medicine/hcp/csemtakinganexposurehistory/index.html</x:v>
      </x:c>
    </x:row>
    <x:row r="227" ht="68" customHeight="1">
      <x:c r="A227" s="29" t="str">
        <x:v>EMF-234</x:v>
      </x:c>
      <x:c r="B227" s="25" t="str">
        <x:v>Research infrastructure</x:v>
      </x:c>
      <x:c r="C227" s="25" t="str">
        <x:v>NIEHS precision environmental health strategic priority. 2025.
Website: National Institute of Environmental Health Sciences</x:v>
      </x:c>
      <x:c r="D227" s="25" t="str">
        <x:v>Government / institutional resource</x:v>
      </x:c>
      <x:c r="E227" s="25" t="str">
        <x:v>Describes integration of environmental and biomedical evidence.</x:v>
      </x:c>
      <x:c r="F227" s="25" t="str">
        <x:v>Does not establish genetic prediction of individual RF susceptibility.</x:v>
      </x:c>
      <x:c r="G227" s="25" t="str">
        <x:v>Excerpt / metadata</x:v>
      </x:c>
      <x:c r="H227" s="38" t="str">
        <x:f>HYPERLINK("https://www.niehs.nih.gov/about/strategicplan/research/precision","https://www.niehs.nih.gov/about/strategicplan/research/precision")</x:f>
        <x:v>https://www.niehs.nih.gov/about/strategicplan/research/precision</x:v>
      </x:c>
    </x:row>
    <x:row r="228" ht="54" customHeight="1">
      <x:c r="A228" s="30" t="str">
        <x:v>EMF-235</x:v>
      </x:c>
      <x:c r="B228" s="27" t="str">
        <x:v>Research infrastructure</x:v>
      </x:c>
      <x:c r="C228" s="27" t="str">
        <x:v>NIEHS exposomics strategic priority. 2025.
Website: National Institute of Environmental Health Sciences</x:v>
      </x:c>
      <x:c r="D228" s="27" t="str">
        <x:v>Government / institutional resource</x:v>
      </x:c>
      <x:c r="E228" s="27" t="str">
        <x:v>Defines a broad environmental-exposure research framework.</x:v>
      </x:c>
      <x:c r="F228" s="27" t="str">
        <x:v>No validated combined EMF illness score or universal mixed-exposure metric follows.</x:v>
      </x:c>
      <x:c r="G228" s="27" t="str">
        <x:v>Excerpt / metadata</x:v>
      </x:c>
      <x:c r="H228" s="39" t="str">
        <x:f>HYPERLINK("https://www.niehs.nih.gov/about/strategicplan/research/exposomics","https://www.niehs.nih.gov/about/strategicplan/research/exposomics")</x:f>
        <x:v>https://www.niehs.nih.gov/about/strategicplan/research/exposomics</x:v>
      </x:c>
    </x:row>
    <x:row r="229" ht="68" customHeight="1">
      <x:c r="A229" s="29" t="str">
        <x:v>EMF-236</x:v>
      </x:c>
      <x:c r="B229" s="25" t="str">
        <x:v>Research infrastructure</x:v>
      </x:c>
      <x:c r="C229" s="25" t="str">
        <x:v>Human exposome forum marks historic step forward. 2025.
Website: National Institute of Environmental Health Sciences</x:v>
      </x:c>
      <x:c r="D229" s="25" t="str">
        <x:v>Government / institutional resource</x:v>
      </x:c>
      <x:c r="E229" s="25" t="str">
        <x:v>NIH-supported coordination and international harmonization provide existing capacity for exposure research.</x:v>
      </x:c>
      <x:c r="F229" s="25" t="str">
        <x:v>Meeting report is not validation of a particular EMF protocol or clinical intervention.</x:v>
      </x:c>
      <x:c r="G229" s="25" t="str">
        <x:v>Selected text</x:v>
      </x:c>
      <x:c r="H229" s="38" t="str">
        <x:f>HYPERLINK("https://www.niehs.nih.gov/news/factor/2025/6/feature/global-exposome-consortium","https://www.niehs.nih.gov/news/factor/2025/6/feature/global-exposome-consortium")</x:f>
        <x:v>https://www.niehs.nih.gov/news/factor/2025/6/feature/global-exposome-consortium</x:v>
      </x:c>
    </x:row>
    <x:row r="230" ht="54" customHeight="1">
      <x:c r="A230" s="30" t="str">
        <x:v>EMF-237</x:v>
      </x:c>
      <x:c r="B230" s="27" t="str">
        <x:v>Research infrastructure</x:v>
      </x:c>
      <x:c r="C230" s="27" t="str">
        <x:v>NIEHS Exposure Science.
Website: National Institute of Environmental Health Sciences</x:v>
      </x:c>
      <x:c r="D230" s="27" t="str">
        <x:v>Government / institutional resource</x:v>
      </x:c>
      <x:c r="E230" s="27" t="str">
        <x:v>Describes exposure science and measurement tools.</x:v>
      </x:c>
      <x:c r="F230" s="27" t="str">
        <x:v>General research resource; not EMF-specific clinical outcome evidence.</x:v>
      </x:c>
      <x:c r="G230" s="27" t="str">
        <x:v>Excerpt / metadata</x:v>
      </x:c>
      <x:c r="H230" s="39" t="str">
        <x:f>HYPERLINK("https://www.niehs.nih.gov/health/topics/science/exposure","https://www.niehs.nih.gov/health/topics/science/exposure")</x:f>
        <x:v>https://www.niehs.nih.gov/health/topics/science/exposure</x:v>
      </x:c>
    </x:row>
    <x:row r="231" ht="68" customHeight="1">
      <x:c r="A231" s="29" t="str">
        <x:v>EMF-238</x:v>
      </x:c>
      <x:c r="B231" s="25" t="str">
        <x:v>Energy innovation</x:v>
      </x:c>
      <x:c r="C231" s="25" t="str">
        <x:v>Grid-Enhancing Technologies Improve Existing Power Lines.
Website: U.S. Department of Energy</x:v>
      </x:c>
      <x:c r="D231" s="25" t="str">
        <x:v>Government / institutional resource</x:v>
      </x:c>
      <x:c r="E231" s="25" t="str">
        <x:v>DOE describes technologies that improve use of existing grid infrastructure.</x:v>
      </x:c>
      <x:c r="F231" s="25" t="str">
        <x:v>Capacity benefits do not establish lower EMF; electrical loads and fields need separate evaluation; outside HHS siting authority.</x:v>
      </x:c>
      <x:c r="G231" s="25" t="str">
        <x:v>Selected text</x:v>
      </x:c>
      <x:c r="H231" s="38" t="str">
        <x:f>HYPERLINK("https://www.energy.gov/oe/grid-enhancing-technologies-improve-existing-power-lines","https://www.energy.gov/oe/grid-enhancing-technologies-improve-existing-power-lines")</x:f>
        <x:v>https://www.energy.gov/oe/grid-enhancing-technologies-improve-existing-power-lines</x:v>
      </x:c>
    </x:row>
    <x:row r="232" ht="54" customHeight="1">
      <x:c r="A232" s="30" t="str">
        <x:v>EMF-239</x:v>
      </x:c>
      <x:c r="B232" s="27" t="str">
        <x:v>Energy innovation</x:v>
      </x:c>
      <x:c r="C232" s="27" t="str">
        <x:v>Grid enhancing technologies from research and development to reality.
Website: U.S. Department of Energy</x:v>
      </x:c>
      <x:c r="D232" s="27" t="str">
        <x:v>Government / institutional resource</x:v>
      </x:c>
      <x:c r="E232" s="27" t="str">
        <x:v>Describes engineering alternatives and grid-capacity implementation.</x:v>
      </x:c>
      <x:c r="F232" s="27" t="str">
        <x:v>Search-level discovery; no EMF benefit or comparative ROI established here.</x:v>
      </x:c>
      <x:c r="G232" s="27" t="str">
        <x:v>Excerpt / metadata</x:v>
      </x:c>
      <x:c r="H232" s="39" t="str">
        <x:f>HYPERLINK("https://www.energy.gov/oe/articles/grid-enhancing-technologies-research-and-development-reality","https://www.energy.gov/oe/articles/grid-enhancing-technologies-research-and-development-reality")</x:f>
        <x:v>https://www.energy.gov/oe/articles/grid-enhancing-technologies-research-and-development-reality</x:v>
      </x:c>
    </x:row>
    <x:row r="233" ht="54" customHeight="1">
      <x:c r="A233" s="29" t="str">
        <x:v>EMF-240</x:v>
      </x:c>
      <x:c r="B233" s="25" t="str">
        <x:v>Energy innovation</x:v>
      </x:c>
      <x:c r="C233" s="25" t="str">
        <x:v>DOE study on maximizing existing transmission capabilities.
Website: U.S. Department of Energy</x:v>
      </x:c>
      <x:c r="D233" s="25" t="str">
        <x:v>Government / institutional resource</x:v>
      </x:c>
      <x:c r="E233" s="25" t="str">
        <x:v>Identifies research on use of existing transmission assets.</x:v>
      </x:c>
      <x:c r="F233" s="25" t="str">
        <x:v>Search-level discovery; no independent cost-benefit or exposure analysis performed here.</x:v>
      </x:c>
      <x:c r="G233" s="25" t="str">
        <x:v>Excerpt / metadata</x:v>
      </x:c>
      <x:c r="H233" s="38" t="str">
        <x:f>HYPERLINK("https://www.energy.gov/oe/articles/doe-study-shows-maximizing-capabilities-existing-transmission-lines-through-grid","https://www.energy.gov/oe/articles/doe-study-shows-maximizing-capabilities-existing-transmission-lines-through-grid")</x:f>
        <x:v>https://www.energy.gov/oe/articles/doe-study-shows-maximizing-capabilities-existing-transmission-lines-through-grid</x:v>
      </x:c>
    </x:row>
    <x:row r="234" ht="54" customHeight="1">
      <x:c r="A234" s="30" t="str">
        <x:v>EMF-241</x:v>
      </x:c>
      <x:c r="B234" s="27" t="str">
        <x:v>Energy innovation</x:v>
      </x:c>
      <x:c r="C234" s="27" t="str">
        <x:v>DOE Electric Grid Projects.
Website: U.S. Department of Energy (Internet Archive copy)</x:v>
      </x:c>
      <x:c r="D234" s="27" t="str">
        <x:v>Government / institutional resource</x:v>
      </x:c>
      <x:c r="E234" s="27" t="str">
        <x:v>Official project information on grid infrastructure investment.</x:v>
      </x:c>
      <x:c r="F234" s="27" t="str">
        <x:v>Not EMF health evidence; search-level context only. Access is through an archived page.</x:v>
      </x:c>
      <x:c r="G234" s="27" t="str">
        <x:v>Excerpt / metadata</x:v>
      </x:c>
      <x:c r="H234" s="39" t="str">
        <x:f>HYPERLINK("https://web.archive.org/web/20261004173347/https://www.energy.gov/edf/electric-grid-projects","https://web.archive.org/web/20261004173347/https://www.energy.gov/edf/electric-grid-projects")</x:f>
        <x:v>https://web.archive.org/web/20261004173347/https://www.energy.gov/edf/electric-grid-projects</x:v>
      </x:c>
    </x:row>
    <x:row r="235" ht="54" customHeight="1">
      <x:c r="A235" s="29" t="str">
        <x:v>EMF-242</x:v>
      </x:c>
      <x:c r="B235" s="25" t="str">
        <x:v>ELF public information</x:v>
      </x:c>
      <x:c r="C235" s="25" t="str">
        <x:v>Electric and Magnetic Fields from Power Lines.
Website: U.S. Environmental Protection Agency</x:v>
      </x:c>
      <x:c r="D235" s="25" t="str">
        <x:v>Government / institutional resource</x:v>
      </x:c>
      <x:c r="E235" s="25" t="str">
        <x:v>Explains power-line electric and magnetic fields and relevant exposure context.</x:v>
      </x:c>
      <x:c r="F235" s="25" t="str">
        <x:v>Public summary is not a site-specific exposure assessment or full current evidence review.</x:v>
      </x:c>
      <x:c r="G235" s="25" t="str">
        <x:v>Selected text</x:v>
      </x:c>
      <x:c r="H235" s="38" t="str">
        <x:f>HYPERLINK("https://www.epa.gov/radtown/electric-and-magnetic-fields-power-lines","https://www.epa.gov/radtown/electric-and-magnetic-fields-power-lines")</x:f>
        <x:v>https://www.epa.gov/radtown/electric-and-magnetic-fields-power-lines</x:v>
      </x:c>
    </x:row>
    <x:row r="236" ht="54" customHeight="1">
      <x:c r="A236" s="30" t="str">
        <x:v>EMF-243</x:v>
      </x:c>
      <x:c r="B236" s="27" t="str">
        <x:v>Scope</x:v>
      </x:c>
      <x:c r="C236" s="27" t="str">
        <x:v>Radiation Basics.
Website: U.S. Nuclear Regulatory Commission (Internet Archive copy)</x:v>
      </x:c>
      <x:c r="D236" s="27" t="str">
        <x:v>Government / institutional resource</x:v>
      </x:c>
      <x:c r="E236" s="27" t="str">
        <x:v>Explains radiation categories relevant to separating ionizing hazards from this nonionizing RFI.</x:v>
      </x:c>
      <x:c r="F236" s="27" t="str">
        <x:v>No facility-specific nuclear hazard finding; separate regulatory framework. Access is through an archived page.</x:v>
      </x:c>
      <x:c r="G236" s="27" t="str">
        <x:v>Excerpt / metadata</x:v>
      </x:c>
      <x:c r="H236" s="39" t="str">
        <x:f>HYPERLINK("https://web.archive.org/web/20250911184101/https://www.nrc.gov/about-nrc/radiation/health-effects/radiation-basics.html","https://web.archive.org/web/20250911184101/https://www.nrc.gov/about-nrc/radiation/health-effects/radiation-basics.html")</x:f>
        <x:v>https://web.archive.org/web/20250911184101/https://www.nrc.gov/about-nrc/radiation/health-effects/radiation-basics.html</x:v>
      </x:c>
    </x:row>
    <x:row r="237" ht="54" customHeight="1">
      <x:c r="A237" s="29" t="str">
        <x:v>EMF-247</x:v>
      </x:c>
      <x:c r="B237" s="25" t="str">
        <x:v>Research ethics</x:v>
      </x:c>
      <x:c r="C237" s="25" t="str">
        <x:v>HHS Belmont Report. 1979.
Website: U.S. Department of Health and Human Services</x:v>
      </x:c>
      <x:c r="D237" s="25" t="str">
        <x:v>Government / institutional resource</x:v>
      </x:c>
      <x:c r="E237" s="25" t="str">
        <x:v>Respect for persons, beneficence and justice support ethical research design.</x:v>
      </x:c>
      <x:c r="F237" s="25" t="str">
        <x:v>Ethical principles do not establish a specific environmental risk, service entitlement or compensation.</x:v>
      </x:c>
      <x:c r="G237" s="25" t="str">
        <x:v>Selected text</x:v>
      </x:c>
      <x:c r="H237" s="38" t="str">
        <x:f>HYPERLINK("https://www.hhs.gov/ohrp/regulations-and-policy/belmont-report/read-the-belmont-report/index.html","https://www.hhs.gov/ohrp/regulations-and-policy/belmont-report/read-the-belmont-report/index.html")</x:f>
        <x:v>https://www.hhs.gov/ohrp/regulations-and-policy/belmont-report/read-the-belmont-report/index.html</x:v>
      </x:c>
    </x:row>
    <x:row r="238" ht="68" customHeight="1">
      <x:c r="A238" s="30" t="str">
        <x:v>EMF-248</x:v>
      </x:c>
      <x:c r="B238" s="27" t="str">
        <x:v>Surveillance</x:v>
      </x:c>
      <x:c r="C238" s="27" t="str">
        <x:v>CDC ATSDR Guidelines for Examining Unusual Patterns of Cancer and Environmental Concerns.
Website: Centers for Disease Control and Prevention</x:v>
      </x:c>
      <x:c r="D238" s="27" t="str">
        <x:v>Government / institutional resource</x:v>
      </x:c>
      <x:c r="E238" s="27" t="str">
        <x:v>Existing guidance provides a route for evaluating unusual cancer patterns and environmental concerns.</x:v>
      </x:c>
      <x:c r="F238" s="27" t="str">
        <x:v>A reported cluster does not establish exposure causation; no local cluster analysis performed.</x:v>
      </x:c>
      <x:c r="G238" s="27" t="str">
        <x:v>Selected text</x:v>
      </x:c>
      <x:c r="H238" s="39" t="str">
        <x:f>HYPERLINK("https://www.cdc.gov/cancer-environment/php/guidelines/summary.html","https://www.cdc.gov/cancer-environment/php/guidelines/summary.html")</x:f>
        <x:v>https://www.cdc.gov/cancer-environment/php/guidelines/summary.html</x:v>
      </x:c>
    </x:row>
  </x:sheetData>
  <x:pageMargins left="0.7" right="0.7" top="0.75" bottom="0.75" header="0.3" footer="0.3"/>
  <x:tableParts count="1">
    <x:tablePart xmlns:r="http://schemas.openxmlformats.org/officeDocument/2006/relationships" r:id="R98b2d6f9bc3f480c"/>
  </x:tableParts>
</x:worksheet>
</file>

<file path=xl/worksheets/sheet2.xml><?xml version="1.0" encoding="utf-8"?>
<x:worksheet xmlns:x="http://schemas.openxmlformats.org/spreadsheetml/2006/main">
  <x:sheetPr>
    <x:tabColor rgb="FF7026B9"/>
  </x:sheetPr>
  <x:sheetViews>
    <x:sheetView showGridLines="0" workbookViewId="0">
      <x:pane xSplit="1" ySplit="6" topLeftCell="B7" activePane="bottomRight" state="frozen"/>
    </x:sheetView>
  </x:sheetViews>
  <x:sheetFormatPr defaultRowHeight="15"/>
  <x:cols>
    <x:col min="1" max="1" width="17.780000686645508" hidden="0" customWidth="1"/>
    <x:col min="2" max="2" width="16.670000076293945" hidden="0" customWidth="1"/>
    <x:col min="3" max="3" width="36.66999816894531" hidden="0" customWidth="1"/>
    <x:col min="4" max="4" width="36.66999816894531" hidden="0" customWidth="1"/>
    <x:col min="5" max="5" width="33.33000183105469" hidden="0" customWidth="1"/>
    <x:col min="6" max="6" width="20" hidden="0" customWidth="1"/>
  </x:cols>
  <x:sheetData>
    <x:row r="1">
      <x:c r="A1" s="3"/>
      <x:c r="B1" s="3"/>
      <x:c r="C1" s="3"/>
      <x:c r="D1" s="3"/>
      <x:c r="E1" s="3"/>
      <x:c r="F1" s="3"/>
    </x:row>
    <x:row r="2" ht="29" customHeight="1">
      <x:c r="A2" s="22" t="str">
        <x:v>Findings by topic</x:v>
      </x:c>
      <x:c r="B2" s="3"/>
      <x:c r="C2" s="3"/>
      <x:c r="D2" s="3"/>
      <x:c r="E2" s="3"/>
      <x:c r="F2" s="3"/>
    </x:row>
    <x:row r="3" ht="22" customHeight="1">
      <x:c r="A3" s="5" t="str">
        <x:v>Read each finding with its limitation and supporting sources. Policy relevance is an editorial interpretation.</x:v>
      </x:c>
      <x:c r="B3" s="3"/>
      <x:c r="C3" s="3"/>
      <x:c r="D3" s="3"/>
      <x:c r="E3" s="3"/>
      <x:c r="F3" s="3"/>
    </x:row>
    <x:row r="4" ht="22" customHeight="1">
      <x:c r="A4" s="5" t="str">
        <x:v>Evidence differs by frequency, population, exposure and outcome. These summaries do not establish local exposure or causation.</x:v>
      </x:c>
      <x:c r="B4" s="3"/>
      <x:c r="C4" s="3"/>
      <x:c r="D4" s="3"/>
      <x:c r="E4" s="3"/>
      <x:c r="F4" s="3"/>
    </x:row>
    <x:row r="5">
      <x:c r="A5" s="3"/>
      <x:c r="B5" s="3"/>
      <x:c r="C5" s="3"/>
      <x:c r="D5" s="3"/>
      <x:c r="E5" s="3"/>
      <x:c r="F5" s="3"/>
    </x:row>
    <x:row r="6" ht="34" customHeight="1">
      <x:c r="A6" s="31" t="str">
        <x:v>Topic</x:v>
      </x:c>
      <x:c r="B6" s="31" t="str">
        <x:v>Evidence type</x:v>
      </x:c>
      <x:c r="C6" s="31" t="str">
        <x:v>Finding</x:v>
      </x:c>
      <x:c r="D6" s="31" t="str">
        <x:v>Important limitation</x:v>
      </x:c>
      <x:c r="E6" s="31" t="str">
        <x:v>Practical relevance</x:v>
      </x:c>
      <x:c r="F6" s="31" t="str">
        <x:v>Source IDs</x:v>
      </x:c>
    </x:row>
    <x:row r="7" ht="68" customHeight="1">
      <x:c r="A7" s="29" t="str">
        <x:v>RF / adult head tumors</x:v>
      </x:c>
      <x:c r="B7" s="25" t="str">
        <x:v>Human observational evidence</x:v>
      </x:c>
      <x:c r="C7" s="25" t="str">
        <x:v>Principal phone-use pooled estimates near 1.00; prospective and case-control evidence must be distinguished.</x:v>
      </x:c>
      <x:c r="D7" s="25" t="str">
        <x:v>Some retrospective heavy-use comparisons show elevated estimates. Recall/selection error and exposure measurement affect interpretation.</x:v>
      </x:c>
      <x:c r="E7" s="25" t="str">
        <x:v>Supports a qualified account of the studied exposures and tumors; does not prove zero risk across all frequencies or latency periods.</x:v>
      </x:c>
      <x:c r="F7" s="25" t="str">
        <x:v>EMF-035; EMF-037; EMF-038; EMF-039; EMF-045; EMF-164; EMF-166</x:v>
      </x:c>
    </x:row>
    <x:row r="8" ht="54" customHeight="1">
      <x:c r="A8" s="30" t="str">
        <x:v>RF / other cancers</x:v>
      </x:c>
      <x:c r="B8" s="27" t="str">
        <x:v>Human observational synthesis</x:v>
      </x:c>
      <x:c r="C8" s="27" t="str">
        <x:v>Part II pooled phone-use estimates for leukemia, NHL and thyroid cancer do not show increased risk.</x:v>
      </x:c>
      <x:c r="D8" s="27" t="str">
        <x:v>Low certainty for phone outcomes; very low for occupational outcomes; inadequate far-field and dose-response evidence.</x:v>
      </x:c>
      <x:c r="E8" s="27" t="str">
        <x:v>Sparse null evidence is a weaker basis for reassurance than precise, directly applicable evidence.</x:v>
      </x:c>
      <x:c r="F8" s="27" t="str">
        <x:v>EMF-036</x:v>
      </x:c>
    </x:row>
    <x:row r="9" ht="82" customHeight="1">
      <x:c r="A9" s="29" t="str">
        <x:v>RF / animal tumors</x:v>
      </x:c>
      <x:c r="B9" s="25" t="str">
        <x:v>Experimental animal evidence</x:v>
      </x:c>
      <x:c r="C9" s="25" t="str">
        <x:v>NTP male-rat heart tumors and animal-review glioma/schwannoma findings support a hazard concern under tested conditions.</x:v>
      </x:c>
      <x:c r="D9" s="25" t="str">
        <x:v>Corrected review retains male-rat findings; newer Japan/Korea single-dose bioassays found no significant increase, with sensitivity disputed. No direct human-risk conversion.</x:v>
      </x:c>
      <x:c r="E9" s="25" t="str">
        <x:v>Animal hazard findings and human population findings address different questions; neither should erase the other.</x:v>
      </x:c>
      <x:c r="F9" s="25" t="str">
        <x:v>EMF-059; EMF-060; EMF-061; EMF-062; EMF-063; EMF-064; EMF-065; EMF-165; EMF-227; EMF-228; EMF-229; EMF-230</x:v>
      </x:c>
    </x:row>
    <x:row r="10" ht="68" customHeight="1">
      <x:c r="A10" s="30" t="str">
        <x:v>ELF / childhood leukemia</x:v>
      </x:c>
      <x:c r="B10" s="27" t="str">
        <x:v>Residential epidemiology</x:v>
      </x:c>
      <x:c r="C10" s="27" t="str">
        <x:v>Older pooled studies report positive associations at higher average magnetic fields. The 2010 &gt;=0.3 µT estimate is 1.44 with a wide interval.</x:v>
      </x:c>
      <x:c r="D10" s="27" t="str">
        <x:v>Recent pooled analysis reports OR 1.01 at &gt;=0.4 µT. Exposure thresholds differ; selection, sparse high-exposure groups and causal explanation remain important.</x:v>
      </x:c>
      <x:c r="E10" s="27" t="str">
        <x:v>Association is not a measured disease threshold. Do not substitute spot peaks for the time-averaged exposure used in studies.</x:v>
      </x:c>
      <x:c r="F10" s="27" t="str">
        <x:v>EMF-074; EMF-075; EMF-076; EMF-168; EMF-025</x:v>
      </x:c>
    </x:row>
    <x:row r="11" ht="54" customHeight="1">
      <x:c r="A11" s="29" t="str">
        <x:v>RF / male reproduction</x:v>
      </x:c>
      <x:c r="B11" s="25" t="str">
        <x:v>Animal and in-vitro evidence</x:v>
      </x:c>
      <x:c r="C11" s="25" t="str">
        <x:v>Experimental review reports reduced pregnancy rate and sperm count with endpoint-specific certainty.</x:v>
      </x:c>
      <x:c r="D11" s="25" t="str">
        <x:v>Most exposures exceed typical human levels; many studies have bias and inconsistent dose-response. A corrigendum exists.</x:v>
      </x:c>
      <x:c r="E11" s="25" t="str">
        <x:v>Evidence of experimental effects does not quantify infertility risk in people living near infrastructure.</x:v>
      </x:c>
      <x:c r="F11" s="25" t="str">
        <x:v>EMF-088; EMF-089</x:v>
      </x:c>
    </x:row>
    <x:row r="12" ht="54" customHeight="1">
      <x:c r="A12" s="30" t="str">
        <x:v>RF / pregnancy outcomes</x:v>
      </x:c>
      <x:c r="B12" s="27" t="str">
        <x:v>Human observational synthesis</x:v>
      </x:c>
      <x:c r="C12" s="27" t="str">
        <x:v>Miscarriage, preterm birth and low-birth-weight pooled intervals include no association.</x:v>
      </x:c>
      <x:c r="D12" s="27" t="str">
        <x:v>Evidence is very uncertain; wide intervals permit important adverse effects for some endpoints.</x:v>
      </x:c>
      <x:c r="E12" s="27" t="str">
        <x:v>Do not turn a nonsignificant result into proof of safety, or a large imprecise point estimate into proof of harm.</x:v>
      </x:c>
      <x:c r="F12" s="27" t="str">
        <x:v>EMF-090</x:v>
      </x:c>
    </x:row>
    <x:row r="13" ht="68" customHeight="1">
      <x:c r="A13" s="29" t="str">
        <x:v>RF / acute symptoms</x:v>
      </x:c>
      <x:c r="B13" s="25" t="str">
        <x:v>Controlled human experiments</x:v>
      </x:c>
      <x:c r="C13" s="25" t="str">
        <x:v>Experimental review generally reports no meaningful acute symptom effects under studied conditions.</x:v>
      </x:c>
      <x:c r="D13" s="25" t="str">
        <x:v>Exposure perception differs from actual blinded exposure. Chronic exposure and all susceptible groups are not resolved. Corrigendum identified.</x:v>
      </x:c>
      <x:c r="E13" s="25" t="str">
        <x:v>Symptoms and disability merit attention; attribution to RF requires separate evidence.</x:v>
      </x:c>
      <x:c r="F13" s="25" t="str">
        <x:v>EMF-097; EMF-099; EMF-101</x:v>
      </x:c>
    </x:row>
    <x:row r="14" ht="54" customHeight="1">
      <x:c r="A14" s="30" t="str">
        <x:v>RF / cognition</x:v>
      </x:c>
      <x:c r="B14" s="27" t="str">
        <x:v>Human experiments</x:v>
      </x:c>
      <x:c r="C14" s="27" t="str">
        <x:v>Review conclusion generally does not support reduced short-term cognitive performance.</x:v>
      </x:c>
      <x:c r="D14" s="27" t="str">
        <x:v>Uncertainty remains for multiple subdomains; observational and long-term questions differ.</x:v>
      </x:c>
      <x:c r="E14" s="27" t="str">
        <x:v>Keep short-term task performance separate from developmental or chronic cognitive claims.</x:v>
      </x:c>
      <x:c r="F14" s="27" t="str">
        <x:v>EMF-102; EMF-103; EMF-057</x:v>
      </x:c>
    </x:row>
    <x:row r="15" ht="54" customHeight="1">
      <x:c r="A15" s="29" t="str">
        <x:v>RF / EEG</x:v>
      </x:c>
      <x:c r="B15" s="25" t="str">
        <x:v>Human physiological experiments</x:v>
      </x:c>
      <x:c r="C15" s="25" t="str">
        <x:v>EEG review detects an effect in one resting 2G eyes-open protocol; task effects were not demonstrated.</x:v>
      </x:c>
      <x:c r="D15" s="25" t="str">
        <x:v>Heterogeneity and bias restrict synthesis. A physiological change is not automatically an adverse clinical outcome.</x:v>
      </x:c>
      <x:c r="E15" s="25" t="str">
        <x:v>Describe the measured signal and protocol; avoid converting it into a disease claim.</x:v>
      </x:c>
      <x:c r="F15" s="25" t="str">
        <x:v>EMF-139; EMF-141; EMF-143</x:v>
      </x:c>
    </x:row>
    <x:row r="16" ht="54" customHeight="1">
      <x:c r="A16" s="30" t="str">
        <x:v>RF / oxidative stress</x:v>
      </x:c>
      <x:c r="B16" s="27" t="str">
        <x:v>Animal and cellular biomarkers</x:v>
      </x:c>
      <x:c r="C16" s="27" t="str">
        <x:v>Some tissue-specific biomarker increases appear alongside inconsistent or null findings.</x:v>
      </x:c>
      <x:c r="D16" s="27" t="str">
        <x:v>Authors rate evidence very low certainty because of bias and heterogeneity.</x:v>
      </x:c>
      <x:c r="E16" s="27" t="str">
        <x:v>Mechanistic plausibility must be kept distinct from demonstrated human disease risk.</x:v>
      </x:c>
      <x:c r="F16" s="27" t="str">
        <x:v>EMF-093; EMF-094</x:v>
      </x:c>
    </x:row>
    <x:row r="17" ht="54" customHeight="1">
      <x:c r="A17" s="29" t="str">
        <x:v>Exposure / local relevance</x:v>
      </x:c>
      <x:c r="B17" s="25" t="str">
        <x:v>Measurement and engineering</x:v>
      </x:c>
      <x:c r="C17" s="25" t="str">
        <x:v>RF absorption depends on frequency, geometry and body coupling; ELF exposure uses different metrics.</x:v>
      </x:c>
      <x:c r="D17" s="25" t="str">
        <x:v>No site-specific dose or health-risk estimate has been established in this collection.</x:v>
      </x:c>
      <x:c r="E17" s="25" t="str">
        <x:v>Equipment type, electrical demand, distance and a generic EMF reading cannot substitute for characterized exposure.</x:v>
      </x:c>
      <x:c r="F17" s="25" t="str">
        <x:v>EMF-013; EMF-106; EMF-107; EMF-111; EMF-112; EMF-134; EMF-135</x:v>
      </x:c>
    </x:row>
    <x:row r="18" ht="54" customHeight="1">
      <x:c r="A18" s="30" t="str">
        <x:v>RF / youth brain tumors</x:v>
      </x:c>
      <x:c r="B18" s="27" t="str">
        <x:v>Multinational case-control</x:v>
      </x:c>
      <x:c r="C18" s="27" t="str">
        <x:v>MOBI-Kids does not show a causal association; lower odds ratios are not credible evidence of protection.</x:v>
      </x:c>
      <x:c r="D18" s="27" t="str">
        <x:v>Proxy recall, pre-diagnostic phone-use changes and residual confounding leave a small increased risk unresolved.</x:v>
      </x:c>
      <x:c r="E18" s="27" t="str">
        <x:v>Distinguish participants aged 10–24 from children alone.</x:v>
      </x:c>
      <x:c r="F18" s="27" t="str">
        <x:v>EMF-050; EMF-051; EMF-052; EMF-053</x:v>
      </x:c>
    </x:row>
    <x:row r="19" ht="54" customHeight="1">
      <x:c r="A19" s="29" t="str">
        <x:v>RF / adolescent memory</x:v>
      </x:c>
      <x:c r="B19" s="25" t="str">
        <x:v>Prospective observational cohort</x:v>
      </x:c>
      <x:c r="C19" s="25" t="str">
        <x:v>Swiss cohort reports lower figural-memory scores in selected dose and usage analyses.</x:v>
      </x:c>
      <x:c r="D19" s="25" t="str">
        <x:v>Overall interval includes zero; two subgroup intervals do not. Modeling, confounding and replication remain important.</x:v>
      </x:c>
      <x:c r="E19" s="25" t="str">
        <x:v>A specific task association does not establish general cognitive impairment.</x:v>
      </x:c>
      <x:c r="F19" s="25" t="str">
        <x:v>EMF-057; EMF-058; EMF-102; EMF-103</x:v>
      </x:c>
    </x:row>
    <x:row r="20" ht="54" customHeight="1">
      <x:c r="A20" s="30" t="str">
        <x:v>ELF / occupational ALS</x:v>
      </x:c>
      <x:c r="B20" s="27" t="str">
        <x:v>Occupational synthesis</x:v>
      </x:c>
      <x:c r="C20" s="27" t="str">
        <x:v>Meta-analysis reports modestly elevated ALS risk; estimates depend on exposure-history assessment.</x:v>
      </x:c>
      <x:c r="D20" s="27" t="str">
        <x:v>Large heterogeneity and occupation-based exposure proxies limit causal interpretation.</x:v>
      </x:c>
      <x:c r="E20" s="27" t="str">
        <x:v>Occupational results do not quantify residential risk.</x:v>
      </x:c>
      <x:c r="F20" s="27" t="str">
        <x:v>EMF-082</x:v>
      </x:c>
    </x:row>
    <x:row r="21" ht="54" customHeight="1">
      <x:c r="A21" s="29" t="str">
        <x:v>RF / cardiac regulation</x:v>
      </x:c>
      <x:c r="B21" s="25" t="str">
        <x:v>Healthy-human experiments</x:v>
      </x:c>
      <x:c r="C21" s="25" t="str">
        <x:v>Most studies show no resting heart-rate effects; some HRV findings vary by posture or protocol.</x:v>
      </x:c>
      <x:c r="D21" s="25" t="str">
        <x:v>Short durations, healthy participants and heterogeneous methods limit generalization.</x:v>
      </x:c>
      <x:c r="E21" s="25" t="str">
        <x:v>HRV changes alone do not establish autonomic disease.</x:v>
      </x:c>
      <x:c r="F21" s="25" t="str">
        <x:v>EMF-138</x:v>
      </x:c>
    </x:row>
    <x:row r="22" ht="54" customHeight="1">
      <x:c r="A22" s="30" t="str">
        <x:v>RF / immune effects</x:v>
      </x:c>
      <x:c r="B22" s="27" t="str">
        <x:v>Narrative experimental review</x:v>
      </x:c>
      <x:c r="C22" s="27" t="str">
        <x:v>Possible immune-cell changes and proposed mechanisms are discussed.</x:v>
      </x:c>
      <x:c r="D22" s="27" t="str">
        <x:v>Authors acknowledge contradictory results and insufficient agreement; human translation is unresolved.</x:v>
      </x:c>
      <x:c r="E22" s="27" t="str">
        <x:v>This review does not establish RF as a cause of immunodeficiency or autoimmune disease.</x:v>
      </x:c>
      <x:c r="F22" s="27" t="str">
        <x:v>EMF-147</x:v>
      </x:c>
    </x:row>
    <x:row r="23" ht="54" customHeight="1">
      <x:c r="A23" s="29" t="str">
        <x:v>Environment / insects and birds</x:v>
      </x:c>
      <x:c r="B23" s="25" t="str">
        <x:v>Experimental effects and evidence map</x:v>
      </x:c>
      <x:c r="C23" s="25" t="str">
        <x:v>Insect review argues for precaution; double-blind robin experiments show compass disruption under studied noise conditions.</x:v>
      </x:c>
      <x:c r="D23" s="25" t="str">
        <x:v>Environmental map finds poor methods and sparse field evidence. Ecological population consequences remain uncertain.</x:v>
      </x:c>
      <x:c r="E23" s="25" t="str">
        <x:v>Specific behavioral or laboratory findings must not be converted into a site-specific ecosystem damage estimate.</x:v>
      </x:c>
      <x:c r="F23" s="25" t="str">
        <x:v>EMF-122; EMF-123; EMF-124</x:v>
      </x:c>
    </x:row>
    <x:row r="24" ht="54" customHeight="1">
      <x:c r="A24" s="30" t="str">
        <x:v>RF / above 6 GHz</x:v>
      </x:c>
      <x:c r="B24" s="27" t="str">
        <x:v>Experimental and radar review</x:v>
      </x:c>
      <x:c r="C24" s="27" t="str">
        <x:v>2021 review reports no confirmed human hazard in the low-level exposures it assessed.</x:v>
      </x:c>
      <x:c r="D24" s="27" t="str">
        <x:v>Search through 2019; radar evidence is not a modern 5G cohort. Dosimetry and thermal control weaknesses remain.</x:v>
      </x:c>
      <x:c r="E24" s="27" t="str">
        <x:v>Avoid extending this review to every 5G band or lifelong exposure pattern.</x:v>
      </x:c>
      <x:c r="F24" s="27" t="str">
        <x:v>EMF-119</x:v>
      </x:c>
    </x:row>
    <x:row r="25" ht="54" customHeight="1">
      <x:c r="A25" s="29" t="str">
        <x:v>Intermediate frequency / implants</x:v>
      </x:c>
      <x:c r="B25" s="25" t="str">
        <x:v>Device interference evidence</x:v>
      </x:c>
      <x:c r="C25" s="25" t="str">
        <x:v>Cardiac implants can malfunction in certain fields; device and exposure configuration determine susceptibility.</x:v>
      </x:c>
      <x:c r="D25" s="25" t="str">
        <x:v>A universal implant-patient limit or setback was not derivable.</x:v>
      </x:c>
      <x:c r="E25" s="25" t="str">
        <x:v>Device-specific interference assessment is separate from general biological risk assessment.</x:v>
      </x:c>
      <x:c r="F25" s="25" t="str">
        <x:v>EMF-144</x:v>
      </x:c>
    </x:row>
    <x:row r="26" ht="68" customHeight="1">
      <x:c r="A26" s="30" t="str">
        <x:v>Livestock / contact current</x:v>
      </x:c>
      <x:c r="B26" s="27" t="str">
        <x:v>Dairy-cattle synthesis</x:v>
      </x:c>
      <x:c r="C26" s="27" t="str">
        <x:v>Pooled behavioral-response evidence identifies mA-range responses through tested conductive paths.</x:v>
      </x:c>
      <x:c r="D26" s="27" t="str">
        <x:v>Milk-yield pooling was not possible; path and duration matter. Dairy-cattle findings do not establish beef-cattle or ambient-field risk.</x:v>
      </x:c>
      <x:c r="E26" s="27" t="str">
        <x:v>Measure the relevant contact path before applying these results to a ranch.</x:v>
      </x:c>
      <x:c r="F26" s="27" t="str">
        <x:v>EMF-150; EMF-154; EMF-155; EMF-156</x:v>
      </x:c>
    </x:row>
    <x:row r="27" ht="54" customHeight="1">
      <x:c r="A27" s="29" t="str">
        <x:v>Data-center electrical emissions</x:v>
      </x:c>
      <x:c r="B27" s="25" t="str">
        <x:v>Instrumentation and engineering</x:v>
      </x:c>
      <x:c r="C27" s="25" t="str">
        <x:v>One-facility magnetometry found harmonic ELF fields; UPS studies examine conducted supraharmonic propagation.</x:v>
      </x:c>
      <x:c r="D27" s="25" t="str">
        <x:v>Interior field values and conductor emissions cannot establish off-site exposure or health outcomes at another site.</x:v>
      </x:c>
      <x:c r="E27" s="25" t="str">
        <x:v>Useful for specifying the exposure being investigated, not for assigning a health radius.</x:v>
      </x:c>
      <x:c r="F27" s="25" t="str">
        <x:v>EMF-134; EMF-135; EMF-107; EMF-137</x:v>
      </x:c>
    </x:row>
    <x:row r="28" ht="54" customHeight="1">
      <x:c r="A28" s="30" t="str">
        <x:v>ELF / transformer-room leukemia</x:v>
      </x:c>
      <x:c r="B28" s="27" t="str">
        <x:v>Registry-based childhood study</x:v>
      </x:c>
      <x:c r="C28" s="27" t="str">
        <x:v>Point estimates near 1 in the conditional model; wide intervals allow appreciable increased risk.</x:v>
      </x:c>
      <x:c r="D28" s="27" t="str">
        <x:v>Only 3 highly exposed cases; alternate model estimates use the same dataset.</x:v>
      </x:c>
      <x:c r="E28" s="27" t="str">
        <x:v>An imprecise null result is not evidence excluding all meaningful risk.</x:v>
      </x:c>
      <x:c r="F28" s="27" t="str">
        <x:v>EMF-152; EMF-151; EMF-075; EMF-168</x:v>
      </x:c>
    </x:row>
    <x:row r="29" ht="54" customHeight="1">
      <x:c r="A29" s="29" t="str">
        <x:v>Clinical advice and continuity</x:v>
      </x:c>
      <x:c r="B29" s="25" t="str">
        <x:v>Guidelines and physician surveys</x:v>
      </x:c>
      <x:c r="C29" s="25" t="str">
        <x:v>Clinical approaches and self-reported information needs vary; referral and symptom documentation models exist.</x:v>
      </x:c>
      <x:c r="D29" s="25" t="str">
        <x:v>Guidelines are not efficacy trials; survey response bias and foreign applicability matter.</x:v>
      </x:c>
      <x:c r="E29" s="25" t="str">
        <x:v>Assess U.S. guidance and access; document patient-important outcomes without mandatory agreement.</x:v>
      </x:c>
      <x:c r="F29" s="25" t="str">
        <x:v>EMF-205; EMF-206; EMF-207; EMF-208; EMF-213</x:v>
      </x:c>
    </x:row>
    <x:row r="30" ht="48" customHeight="1">
      <x:c r="A30" s="30" t="str">
        <x:v>Clinical service implementation</x:v>
      </x:c>
      <x:c r="B30" s="27" t="str">
        <x:v>MedNIS program report</x:v>
      </x:c>
      <x:c r="C30" s="27" t="str">
        <x:v>Consultation network reports activity, recruitment and workforce difficulties.</x:v>
      </x:c>
      <x:c r="D30" s="27" t="str">
        <x:v>Cohort size is not consultations; follow-up evaluation incomplete.</x:v>
      </x:c>
      <x:c r="E30" s="27" t="str">
        <x:v>Fund staffing and measure completed care and patient outcomes before scale-up.</x:v>
      </x:c>
      <x:c r="F30" s="27" t="str">
        <x:v>EMF-209</x:v>
      </x:c>
    </x:row>
    <x:row r="31" ht="54" customHeight="1">
      <x:c r="A31" s="29" t="str">
        <x:v>Measurement access</x:v>
      </x:c>
      <x:c r="B31" s="25" t="str">
        <x:v>French public process</x:v>
      </x:c>
      <x:c r="C31" s="25" t="str">
        <x:v>Eligible public requests can access accredited independent measurements and reporting.</x:v>
      </x:c>
      <x:c r="D31" s="25" t="str">
        <x:v>No comparative ROI or health-outcome benefit demonstrated.</x:v>
      </x:c>
      <x:c r="E31" s="25" t="str">
        <x:v>Pilot affordable qualified assessment with clear action and response responsibilities.</x:v>
      </x:c>
      <x:c r="F31" s="25" t="str">
        <x:v>EMF-214; EMF-216; EMF-217</x:v>
      </x:c>
    </x:row>
    <x:row r="32" ht="48" customHeight="1">
      <x:c r="A32" s="30" t="str">
        <x:v>Rural RF tradeoffs</x:v>
      </x:c>
      <x:c r="B32" s="27" t="str">
        <x:v>Ten-country measurement study</x:v>
      </x:c>
      <x:c r="C32" s="27" t="str">
        <x:v>Lower village environmental RF coexisted with higher maximum-upload handset exposure.</x:v>
      </x:c>
      <x:c r="D32" s="27" t="str">
        <x:v>Observational scenarios; not proof that precautionary limits cause exposure changes.</x:v>
      </x:c>
      <x:c r="E32" s="27" t="str">
        <x:v>Evaluate environmental and personal-device contributions together.</x:v>
      </x:c>
      <x:c r="F32" s="27" t="str">
        <x:v>EMF-169</x:v>
      </x:c>
    </x:row>
    <x:row r="33" ht="54" customHeight="1">
      <x:c r="A33" s="29" t="str">
        <x:v>Mapping and temporal monitoring</x:v>
      </x:c>
      <x:c r="B33" s="25" t="str">
        <x:v>Validation and pilot studies</x:v>
      </x:c>
      <x:c r="C33" s="25" t="str">
        <x:v>Calibrated maps and fixed sensors can characterize spatial and temporal variation.</x:v>
      </x:c>
      <x:c r="D33" s="25" t="str">
        <x:v>Two-city mapping and selected fixed sites are not universal validation or health studies.</x:v>
      </x:c>
      <x:c r="E33" s="25" t="str">
        <x:v>Validate locally; disclose missing coverage, uncertainty and decision triggers.</x:v>
      </x:c>
      <x:c r="F33" s="25" t="str">
        <x:v>EMF-219; EMF-220</x:v>
      </x:c>
    </x:row>
    <x:row r="34" ht="54" customHeight="1">
      <x:c r="A34" s="30" t="str">
        <x:v>Evidence currency</x:v>
      </x:c>
      <x:c r="B34" s="27" t="str">
        <x:v>Program methods and historical oversight</x:v>
      </x:c>
      <x:c r="C34" s="27" t="str">
        <x:v>Public selection criteria and continuing appraisal provide models; GAO documents historical recommendations.</x:v>
      </x:c>
      <x:c r="D34" s="27" t="str">
        <x:v>Published processes do not establish national outcomes or all current testing failures.</x:v>
      </x:c>
      <x:c r="E34" s="27" t="str">
        <x:v>Publish scoped assessments, correction handling, update triggers and responsibility for application.</x:v>
      </x:c>
      <x:c r="F34" s="27" t="str">
        <x:v>EMF-027; EMF-188; EMF-223; EMF-224</x:v>
      </x:c>
    </x:row>
    <x:row r="35" ht="54" customHeight="1">
      <x:c r="A35" s="29" t="str">
        <x:v>Rural authority and implementation</x:v>
      </x:c>
      <x:c r="B35" s="25" t="str">
        <x:v>Official jurisdiction guides and county audit</x:v>
      </x:c>
      <x:c r="C35" s="25" t="str">
        <x:v>Responsibilities and technical capacity differ across issues and jurisdictions.</x:v>
      </x:c>
      <x:c r="D35" s="25" t="str">
        <x:v>Selected cases are not a national complaint census; non-EMF pathways retain separate authority.</x:v>
      </x:c>
      <x:c r="E35" s="25" t="str">
        <x:v>Shared expertise and targeted lawful county tools are more concrete than an unstaffed portal.</x:v>
      </x:c>
      <x:c r="F35" s="25" t="str">
        <x:v>EMF-192; EMF-194; EMF-195; EMF-196; EMF-197; EMF-198</x:v>
      </x:c>
    </x:row>
    <x:row r="36" ht="48" customHeight="1">
      <x:c r="A36" s="30" t="str">
        <x:v>ELF evidence update</x:v>
      </x:c>
      <x:c r="B36" s="27" t="str">
        <x:v>SCHEER official summary</x:v>
      </x:c>
      <x:c r="C36" s="27" t="str">
        <x:v>Low-frequency leukemia signal remains inconclusive in the summarized assessment.</x:v>
      </x:c>
      <x:c r="D36" s="27" t="str">
        <x:v>Summary not full opinion; distinct from RF; no site-specific causal finding.</x:v>
      </x:c>
      <x:c r="E36" s="27" t="str">
        <x:v>Preserve separate low-frequency assessment alongside RF.</x:v>
      </x:c>
      <x:c r="F36" s="27" t="str">
        <x:v>EMF-222</x:v>
      </x:c>
    </x:row>
    <x:row r="37" ht="54" customHeight="1">
      <x:c r="A37" s="29" t="str">
        <x:v>Innovation and ethics</x:v>
      </x:c>
      <x:c r="B37" s="25" t="str">
        <x:v>ETAIN program and research principles</x:v>
      </x:c>
      <x:c r="C37" s="25" t="str">
        <x:v>Exposure engineering and mapping are active; health studies need consent and appropriate comparators.</x:v>
      </x:c>
      <x:c r="D37" s="25" t="str">
        <x:v>Engineering reduction is not proven clinical benefit; program reports are not efficacy evidence.</x:v>
      </x:c>
      <x:c r="E37" s="25" t="str">
        <x:v>Select pilots by decision value and protect access to ordinary services outside research.</x:v>
      </x:c>
      <x:c r="F37" s="25" t="str">
        <x:v>EMF-221</x:v>
      </x:c>
    </x:row>
  </x:sheetData>
  <x:pageMargins left="0.7" right="0.7" top="0.75" bottom="0.75" header="0.3" footer="0.3"/>
  <x:tableParts count="1">
    <x:tablePart xmlns:r="http://schemas.openxmlformats.org/officeDocument/2006/relationships" r:id="Re1f95f3a48b749d7"/>
  </x:tableParts>
</x:worksheet>
</file>

<file path=xl/worksheets/sheet3.xml><?xml version="1.0" encoding="utf-8"?>
<x:worksheet xmlns:x="http://schemas.openxmlformats.org/spreadsheetml/2006/main">
  <x:sheetPr>
    <x:tabColor rgb="FF2E9B32"/>
  </x:sheetPr>
  <x:sheetViews>
    <x:sheetView showGridLines="0" workbookViewId="0">
      <x:pane xSplit="1" ySplit="6" topLeftCell="B7" activePane="bottomRight" state="frozen"/>
    </x:sheetView>
  </x:sheetViews>
  <x:sheetFormatPr defaultRowHeight="15"/>
  <x:cols>
    <x:col min="1" max="1" width="10" hidden="0" customWidth="1"/>
    <x:col min="2" max="2" width="26.670000076293945" hidden="0" customWidth="1"/>
    <x:col min="3" max="3" width="28.889999389648438" hidden="0" customWidth="1"/>
    <x:col min="4" max="4" width="21.110000610351562" hidden="0" customWidth="1"/>
    <x:col min="5" max="5" width="9.4399995803833" hidden="0" customWidth="1"/>
    <x:col min="6" max="6" width="11.109999656677246" hidden="0" customWidth="1"/>
    <x:col min="7" max="7" width="11.109999656677246" hidden="0" customWidth="1"/>
    <x:col min="8" max="8" width="8.890000343322754" hidden="0" customWidth="1"/>
    <x:col min="9" max="9" width="11.670000076293945" hidden="0" customWidth="1"/>
    <x:col min="10" max="10" width="11.109999656677246" hidden="0" customWidth="1"/>
    <x:col min="11" max="11" width="14.4399995803833" hidden="0" customWidth="1"/>
    <x:col min="12" max="12" width="26.670000076293945" hidden="0" customWidth="1"/>
    <x:col min="13" max="13" width="40" hidden="0" customWidth="1"/>
    <x:col min="14" max="14" width="26.670000076293945" hidden="0" customWidth="1"/>
    <x:col min="15" max="15" width="22.219999313354492" hidden="0" customWidth="1"/>
  </x:cols>
  <x:sheetData>
    <x:row r="1">
      <x:c r="A1" s="3"/>
      <x:c r="B1" s="3"/>
      <x:c r="C1" s="3"/>
      <x:c r="D1" s="3"/>
      <x:c r="E1" s="3"/>
      <x:c r="F1" s="3"/>
      <x:c r="G1" s="3"/>
      <x:c r="H1" s="3"/>
      <x:c r="I1" s="3"/>
      <x:c r="J1" s="3"/>
      <x:c r="K1" s="3"/>
      <x:c r="L1" s="3"/>
      <x:c r="M1" s="3"/>
      <x:c r="N1" s="3"/>
      <x:c r="O1" s="3"/>
    </x:row>
    <x:row r="2" ht="29" customHeight="1">
      <x:c r="A2" s="22" t="str">
        <x:v>Reported numerical results</x:v>
      </x:c>
      <x:c r="B2" s="3"/>
      <x:c r="C2" s="3"/>
      <x:c r="D2" s="3"/>
      <x:c r="E2" s="3"/>
      <x:c r="F2" s="3"/>
      <x:c r="G2" s="3"/>
      <x:c r="H2" s="3"/>
      <x:c r="I2" s="3"/>
      <x:c r="J2" s="3"/>
      <x:c r="K2" s="3"/>
      <x:c r="L2" s="3"/>
      <x:c r="M2" s="3"/>
      <x:c r="N2" s="3"/>
      <x:c r="O2" s="3"/>
    </x:row>
    <x:row r="3" ht="22" customHeight="1">
      <x:c r="A3" s="5" t="str">
        <x:v>44 extracted comparisons. Estimates, counts, measurements and score changes have different meanings and cannot be pooled directly.</x:v>
      </x:c>
      <x:c r="B3" s="3"/>
      <x:c r="C3" s="3"/>
      <x:c r="D3" s="3"/>
      <x:c r="E3" s="3"/>
      <x:c r="F3" s="3"/>
      <x:c r="G3" s="3"/>
      <x:c r="H3" s="3"/>
      <x:c r="I3" s="3"/>
      <x:c r="J3" s="3"/>
      <x:c r="K3" s="3"/>
      <x:c r="L3" s="3"/>
      <x:c r="M3" s="3"/>
      <x:c r="N3" s="3"/>
      <x:c r="O3" s="3"/>
    </x:row>
    <x:row r="4" ht="22" customHeight="1">
      <x:c r="A4" s="5" t="str">
        <x:v>Blanks mean not extracted or not applicable. Zero is retained. Confidence intervals are shown only where reported.</x:v>
      </x:c>
      <x:c r="B4" s="3"/>
      <x:c r="C4" s="3"/>
      <x:c r="D4" s="3"/>
      <x:c r="E4" s="3"/>
      <x:c r="F4" s="3"/>
      <x:c r="G4" s="3"/>
      <x:c r="H4" s="3"/>
      <x:c r="I4" s="3"/>
      <x:c r="J4" s="3"/>
      <x:c r="K4" s="3"/>
      <x:c r="L4" s="3"/>
      <x:c r="M4" s="3"/>
      <x:c r="N4" s="3"/>
      <x:c r="O4" s="3"/>
    </x:row>
    <x:row r="5" ht="22" customHeight="1">
      <x:c r="A5" s="5" t="str">
        <x:v>Reviews and original studies may reuse data. Dataset labels and limitations identify known overlap. No meta-analysis is performed.</x:v>
      </x:c>
      <x:c r="B5" s="3"/>
      <x:c r="C5" s="3"/>
      <x:c r="D5" s="3"/>
      <x:c r="E5" s="3"/>
      <x:c r="F5" s="3"/>
      <x:c r="G5" s="3"/>
      <x:c r="H5" s="3"/>
      <x:c r="I5" s="3"/>
      <x:c r="J5" s="3"/>
      <x:c r="K5" s="3"/>
      <x:c r="L5" s="3"/>
      <x:c r="M5" s="3"/>
      <x:c r="N5" s="3"/>
      <x:c r="O5" s="3"/>
    </x:row>
    <x:row r="6" ht="34" customHeight="1">
      <x:c r="A6" s="32" t="str">
        <x:v>Source ID</x:v>
      </x:c>
      <x:c r="B6" s="32" t="str">
        <x:v>Population / endpoint</x:v>
      </x:c>
      <x:c r="C6" s="32" t="str">
        <x:v>Exposure / comparator</x:v>
      </x:c>
      <x:c r="D6" s="32" t="str">
        <x:v>Measure and units</x:v>
      </x:c>
      <x:c r="E6" s="32" t="str">
        <x:v>Estimate</x:v>
      </x:c>
      <x:c r="F6" s="32" t="str">
        <x:v>95% CI lower</x:v>
      </x:c>
      <x:c r="G6" s="32" t="str">
        <x:v>95% CI upper</x:v>
      </x:c>
      <x:c r="H6" s="32" t="str">
        <x:v>Events</x:v>
      </x:c>
      <x:c r="I6" s="32" t="str">
        <x:v>Denominator</x:v>
      </x:c>
      <x:c r="J6" s="32" t="str">
        <x:v>Sample size</x:v>
      </x:c>
      <x:c r="K6" s="32" t="str">
        <x:v>Sample unit</x:v>
      </x:c>
      <x:c r="L6" s="32" t="str">
        <x:v>Page / table</x:v>
      </x:c>
      <x:c r="M6" s="32" t="str">
        <x:v>Interpretation limit</x:v>
      </x:c>
      <x:c r="N6" s="32" t="str">
        <x:v>Dataset / synthesis</x:v>
      </x:c>
      <x:c r="O6" s="32" t="str">
        <x:v>Extraction basis</x:v>
      </x:c>
    </x:row>
    <x:row r="7" ht="48" customHeight="1">
      <x:c r="A7" s="29" t="str">
        <x:v>EMF-059</x:v>
      </x:c>
      <x:c r="B7" s="25" t="str">
        <x:v>Male-rat heart schwannoma</x:v>
      </x:c>
      <x:c r="C7" s="25" t="str">
        <x:v>GSM 0 W/kg</x:v>
      </x:c>
      <x:c r="D7" s="25" t="str">
        <x:v>Raw incidence</x:v>
      </x:c>
      <x:c r="E7" s="33"/>
      <x:c r="F7" s="33"/>
      <x:c r="G7" s="33"/>
      <x:c r="H7" s="34" t="n">
        <x:v>0</x:v>
      </x:c>
      <x:c r="I7" s="34" t="n">
        <x:v>90</x:v>
      </x:c>
      <x:c r="J7" s="34"/>
      <x:c r="K7" s="25"/>
      <x:c r="L7" s="25" t="str">
        <x:v>Summary pp.xxv–xxvi; Table 20 p.65</x:v>
      </x:c>
      <x:c r="M7" s="25" t="str">
        <x:v>Shared sham; whole-body 900 MHz, 9h10m/day. Survival differs; raw counts are not adjusted risks.</x:v>
      </x:c>
      <x:c r="N7" s="25" t="str">
        <x:v>NTP TR595: shared sham</x:v>
      </x:c>
      <x:c r="O7" s="25" t="str">
        <x:v>Official report + HTML summary</x:v>
      </x:c>
    </x:row>
    <x:row r="8" ht="48" customHeight="1">
      <x:c r="A8" s="30" t="str">
        <x:v>EMF-059</x:v>
      </x:c>
      <x:c r="B8" s="27" t="str">
        <x:v>Male-rat heart schwannoma</x:v>
      </x:c>
      <x:c r="C8" s="27" t="str">
        <x:v>GSM 1.5 W/kg</x:v>
      </x:c>
      <x:c r="D8" s="27" t="str">
        <x:v>Raw incidence</x:v>
      </x:c>
      <x:c r="E8" s="35"/>
      <x:c r="F8" s="35"/>
      <x:c r="G8" s="35"/>
      <x:c r="H8" s="36" t="n">
        <x:v>2</x:v>
      </x:c>
      <x:c r="I8" s="36" t="n">
        <x:v>90</x:v>
      </x:c>
      <x:c r="J8" s="36"/>
      <x:c r="K8" s="27"/>
      <x:c r="L8" s="27" t="str">
        <x:v>Summary pp.xxv–xxvi; Table 20 p.65</x:v>
      </x:c>
      <x:c r="M8" s="27" t="str">
        <x:v>Shared sham; whole-body 900 MHz, 9h10m/day. Survival differs; raw counts are not adjusted risks.</x:v>
      </x:c>
      <x:c r="N8" s="27" t="str">
        <x:v>NTP TR595: shared sham</x:v>
      </x:c>
      <x:c r="O8" s="27" t="str">
        <x:v>Official report + HTML summary</x:v>
      </x:c>
    </x:row>
    <x:row r="9" ht="48" customHeight="1">
      <x:c r="A9" s="29" t="str">
        <x:v>EMF-059</x:v>
      </x:c>
      <x:c r="B9" s="25" t="str">
        <x:v>Male-rat heart schwannoma</x:v>
      </x:c>
      <x:c r="C9" s="25" t="str">
        <x:v>GSM 3 W/kg</x:v>
      </x:c>
      <x:c r="D9" s="25" t="str">
        <x:v>Raw incidence</x:v>
      </x:c>
      <x:c r="E9" s="33"/>
      <x:c r="F9" s="33"/>
      <x:c r="G9" s="33"/>
      <x:c r="H9" s="34" t="n">
        <x:v>1</x:v>
      </x:c>
      <x:c r="I9" s="34" t="n">
        <x:v>90</x:v>
      </x:c>
      <x:c r="J9" s="34"/>
      <x:c r="K9" s="25"/>
      <x:c r="L9" s="25" t="str">
        <x:v>Summary pp.xxv–xxvi; Table 20 p.65</x:v>
      </x:c>
      <x:c r="M9" s="25" t="str">
        <x:v>Shared sham; whole-body 900 MHz, 9h10m/day. Survival differs; raw counts are not adjusted risks.</x:v>
      </x:c>
      <x:c r="N9" s="25" t="str">
        <x:v>NTP TR595: shared sham</x:v>
      </x:c>
      <x:c r="O9" s="25" t="str">
        <x:v>Official report + HTML summary</x:v>
      </x:c>
    </x:row>
    <x:row r="10" ht="48" customHeight="1">
      <x:c r="A10" s="30" t="str">
        <x:v>EMF-059</x:v>
      </x:c>
      <x:c r="B10" s="27" t="str">
        <x:v>Male-rat heart schwannoma</x:v>
      </x:c>
      <x:c r="C10" s="27" t="str">
        <x:v>GSM 6 W/kg</x:v>
      </x:c>
      <x:c r="D10" s="27" t="str">
        <x:v>Raw incidence</x:v>
      </x:c>
      <x:c r="E10" s="35"/>
      <x:c r="F10" s="35"/>
      <x:c r="G10" s="35"/>
      <x:c r="H10" s="36" t="n">
        <x:v>5</x:v>
      </x:c>
      <x:c r="I10" s="36" t="n">
        <x:v>90</x:v>
      </x:c>
      <x:c r="J10" s="36"/>
      <x:c r="K10" s="27"/>
      <x:c r="L10" s="27" t="str">
        <x:v>Summary pp.xxv–xxvi; Table 20 p.65</x:v>
      </x:c>
      <x:c r="M10" s="27" t="str">
        <x:v>Shared sham; whole-body 900 MHz, 9h10m/day. Survival differs; raw counts are not adjusted risks.</x:v>
      </x:c>
      <x:c r="N10" s="27" t="str">
        <x:v>NTP TR595: shared sham</x:v>
      </x:c>
      <x:c r="O10" s="27" t="str">
        <x:v>Official report + HTML summary</x:v>
      </x:c>
    </x:row>
    <x:row r="11" ht="48" customHeight="1">
      <x:c r="A11" s="29" t="str">
        <x:v>EMF-059</x:v>
      </x:c>
      <x:c r="B11" s="25" t="str">
        <x:v>Male-rat heart schwannoma</x:v>
      </x:c>
      <x:c r="C11" s="25" t="str">
        <x:v>CDMA 0 W/kg</x:v>
      </x:c>
      <x:c r="D11" s="25" t="str">
        <x:v>Raw incidence</x:v>
      </x:c>
      <x:c r="E11" s="33"/>
      <x:c r="F11" s="33"/>
      <x:c r="G11" s="33"/>
      <x:c r="H11" s="34" t="n">
        <x:v>0</x:v>
      </x:c>
      <x:c r="I11" s="34" t="n">
        <x:v>90</x:v>
      </x:c>
      <x:c r="J11" s="34"/>
      <x:c r="K11" s="25"/>
      <x:c r="L11" s="25" t="str">
        <x:v>Summary pp.xxv–xxvi; Table 47 p.103</x:v>
      </x:c>
      <x:c r="M11" s="25" t="str">
        <x:v>Shared sham; whole-body 900 MHz, 9h10m/day. Survival differs; raw counts are not adjusted risks.</x:v>
      </x:c>
      <x:c r="N11" s="25" t="str">
        <x:v>NTP TR595: shared sham</x:v>
      </x:c>
      <x:c r="O11" s="25" t="str">
        <x:v>Official report + HTML summary</x:v>
      </x:c>
    </x:row>
    <x:row r="12" ht="48" customHeight="1">
      <x:c r="A12" s="30" t="str">
        <x:v>EMF-059</x:v>
      </x:c>
      <x:c r="B12" s="27" t="str">
        <x:v>Male-rat heart schwannoma</x:v>
      </x:c>
      <x:c r="C12" s="27" t="str">
        <x:v>CDMA 1.5 W/kg</x:v>
      </x:c>
      <x:c r="D12" s="27" t="str">
        <x:v>Raw incidence</x:v>
      </x:c>
      <x:c r="E12" s="35"/>
      <x:c r="F12" s="35"/>
      <x:c r="G12" s="35"/>
      <x:c r="H12" s="36" t="n">
        <x:v>2</x:v>
      </x:c>
      <x:c r="I12" s="36" t="n">
        <x:v>90</x:v>
      </x:c>
      <x:c r="J12" s="36"/>
      <x:c r="K12" s="27"/>
      <x:c r="L12" s="27" t="str">
        <x:v>Summary pp.xxv–xxvi; Table 47 p.103</x:v>
      </x:c>
      <x:c r="M12" s="27" t="str">
        <x:v>Shared sham; whole-body 900 MHz, 9h10m/day. Survival differs; raw counts are not adjusted risks.</x:v>
      </x:c>
      <x:c r="N12" s="27" t="str">
        <x:v>NTP TR595: shared sham</x:v>
      </x:c>
      <x:c r="O12" s="27" t="str">
        <x:v>Official report + HTML summary</x:v>
      </x:c>
    </x:row>
    <x:row r="13" ht="48" customHeight="1">
      <x:c r="A13" s="29" t="str">
        <x:v>EMF-059</x:v>
      </x:c>
      <x:c r="B13" s="25" t="str">
        <x:v>Male-rat heart schwannoma</x:v>
      </x:c>
      <x:c r="C13" s="25" t="str">
        <x:v>CDMA 3 W/kg</x:v>
      </x:c>
      <x:c r="D13" s="25" t="str">
        <x:v>Raw incidence</x:v>
      </x:c>
      <x:c r="E13" s="33"/>
      <x:c r="F13" s="33"/>
      <x:c r="G13" s="33"/>
      <x:c r="H13" s="34" t="n">
        <x:v>3</x:v>
      </x:c>
      <x:c r="I13" s="34" t="n">
        <x:v>90</x:v>
      </x:c>
      <x:c r="J13" s="34"/>
      <x:c r="K13" s="25"/>
      <x:c r="L13" s="25" t="str">
        <x:v>Summary pp.xxv–xxvi; Table 47 p.103</x:v>
      </x:c>
      <x:c r="M13" s="25" t="str">
        <x:v>Shared sham; whole-body 900 MHz, 9h10m/day. Survival differs; raw counts are not adjusted risks.</x:v>
      </x:c>
      <x:c r="N13" s="25" t="str">
        <x:v>NTP TR595: shared sham</x:v>
      </x:c>
      <x:c r="O13" s="25" t="str">
        <x:v>Official report + HTML summary</x:v>
      </x:c>
    </x:row>
    <x:row r="14" ht="48" customHeight="1">
      <x:c r="A14" s="30" t="str">
        <x:v>EMF-059</x:v>
      </x:c>
      <x:c r="B14" s="27" t="str">
        <x:v>Male-rat heart schwannoma</x:v>
      </x:c>
      <x:c r="C14" s="27" t="str">
        <x:v>CDMA 6 W/kg</x:v>
      </x:c>
      <x:c r="D14" s="27" t="str">
        <x:v>Raw incidence</x:v>
      </x:c>
      <x:c r="E14" s="35"/>
      <x:c r="F14" s="35"/>
      <x:c r="G14" s="35"/>
      <x:c r="H14" s="36" t="n">
        <x:v>6</x:v>
      </x:c>
      <x:c r="I14" s="36" t="n">
        <x:v>90</x:v>
      </x:c>
      <x:c r="J14" s="36"/>
      <x:c r="K14" s="27"/>
      <x:c r="L14" s="27" t="str">
        <x:v>Summary pp.xxv–xxvi; Table 47 p.103</x:v>
      </x:c>
      <x:c r="M14" s="27" t="str">
        <x:v>Shared sham; whole-body 900 MHz, 9h10m/day. Survival differs; raw counts are not adjusted risks.</x:v>
      </x:c>
      <x:c r="N14" s="27" t="str">
        <x:v>NTP TR595: shared sham</x:v>
      </x:c>
      <x:c r="O14" s="27" t="str">
        <x:v>Official report + HTML summary</x:v>
      </x:c>
    </x:row>
    <x:row r="15" ht="54" customHeight="1">
      <x:c r="A15" s="29" t="str">
        <x:v>EMF-039</x:v>
      </x:c>
      <x:c r="B15" s="25" t="str">
        <x:v>Human glioma</x:v>
      </x:c>
      <x:c r="C15" s="25" t="str">
        <x:v>Regular use vs nonregular</x:v>
      </x:c>
      <x:c r="D15" s="25" t="str">
        <x:v>Odds ratio</x:v>
      </x:c>
      <x:c r="E15" s="33" t="n">
        <x:v>0.81</x:v>
      </x:c>
      <x:c r="F15" s="33" t="n">
        <x:v>0.7</x:v>
      </x:c>
      <x:c r="G15" s="33" t="n">
        <x:v>0.94</x:v>
      </x:c>
      <x:c r="H15" s="34"/>
      <x:c r="I15" s="34"/>
      <x:c r="J15" s="34"/>
      <x:c r="K15" s="25"/>
      <x:c r="L15" s="25" t="str">
        <x:v>Abstract Results</x:v>
      </x:c>
      <x:c r="M15" s="25" t="str">
        <x:v>Interview-based case-control. Highest category has implausible reports; causal reading limited by bias.</x:v>
      </x:c>
      <x:c r="N15" s="25" t="str">
        <x:v>INTERPHONE</x:v>
      </x:c>
      <x:c r="O15" s="25" t="str">
        <x:v>PubMed abstract only</x:v>
      </x:c>
    </x:row>
    <x:row r="16" ht="54" customHeight="1">
      <x:c r="A16" s="30" t="str">
        <x:v>EMF-039</x:v>
      </x:c>
      <x:c r="B16" s="27" t="str">
        <x:v>Human glioma</x:v>
      </x:c>
      <x:c r="C16" s="27" t="str">
        <x:v>&gt;=10 years since first use</x:v>
      </x:c>
      <x:c r="D16" s="27" t="str">
        <x:v>Odds ratio</x:v>
      </x:c>
      <x:c r="E16" s="35" t="n">
        <x:v>0.98</x:v>
      </x:c>
      <x:c r="F16" s="35" t="n">
        <x:v>0.76</x:v>
      </x:c>
      <x:c r="G16" s="35" t="n">
        <x:v>1.26</x:v>
      </x:c>
      <x:c r="H16" s="36"/>
      <x:c r="I16" s="36"/>
      <x:c r="J16" s="36"/>
      <x:c r="K16" s="27"/>
      <x:c r="L16" s="27" t="str">
        <x:v>Abstract Results</x:v>
      </x:c>
      <x:c r="M16" s="27" t="str">
        <x:v>Interview-based case-control. Highest category has implausible reports; causal reading limited by bias.</x:v>
      </x:c>
      <x:c r="N16" s="27" t="str">
        <x:v>INTERPHONE</x:v>
      </x:c>
      <x:c r="O16" s="27" t="str">
        <x:v>PubMed abstract only</x:v>
      </x:c>
    </x:row>
    <x:row r="17" ht="54" customHeight="1">
      <x:c r="A17" s="29" t="str">
        <x:v>EMF-039</x:v>
      </x:c>
      <x:c r="B17" s="25" t="str">
        <x:v>Human glioma</x:v>
      </x:c>
      <x:c r="C17" s="25" t="str">
        <x:v>&gt;=1640 recalled cumulative hours</x:v>
      </x:c>
      <x:c r="D17" s="25" t="str">
        <x:v>Odds ratio</x:v>
      </x:c>
      <x:c r="E17" s="33" t="n">
        <x:v>1.4</x:v>
      </x:c>
      <x:c r="F17" s="33" t="n">
        <x:v>1.03</x:v>
      </x:c>
      <x:c r="G17" s="33" t="n">
        <x:v>1.89</x:v>
      </x:c>
      <x:c r="H17" s="34"/>
      <x:c r="I17" s="34"/>
      <x:c r="J17" s="34"/>
      <x:c r="K17" s="25"/>
      <x:c r="L17" s="25" t="str">
        <x:v>Abstract Results</x:v>
      </x:c>
      <x:c r="M17" s="25" t="str">
        <x:v>Interview-based case-control. Highest category has implausible reports; causal reading limited by bias.</x:v>
      </x:c>
      <x:c r="N17" s="25" t="str">
        <x:v>INTERPHONE</x:v>
      </x:c>
      <x:c r="O17" s="25" t="str">
        <x:v>PubMed abstract only</x:v>
      </x:c>
    </x:row>
    <x:row r="18" ht="54" customHeight="1">
      <x:c r="A18" s="30" t="str">
        <x:v>EMF-035</x:v>
      </x:c>
      <x:c r="B18" s="27" t="str">
        <x:v>Human glioma</x:v>
      </x:c>
      <x:c r="C18" s="27" t="str">
        <x:v>Ever/regular phone use vs none/nonregular</x:v>
      </x:c>
      <x:c r="D18" s="27" t="str">
        <x:v>Pooled relative risk</x:v>
      </x:c>
      <x:c r="E18" s="35" t="n">
        <x:v>1.01</x:v>
      </x:c>
      <x:c r="F18" s="35" t="n">
        <x:v>0.89</x:v>
      </x:c>
      <x:c r="G18" s="35" t="n">
        <x:v>1.13</x:v>
      </x:c>
      <x:c r="H18" s="36"/>
      <x:c r="I18" s="36"/>
      <x:c r="J18" s="36"/>
      <x:c r="K18" s="27"/>
      <x:c r="L18" s="27" t="str">
        <x:v>Abstract Results</x:v>
      </x:c>
      <x:c r="M18" s="27" t="str">
        <x:v>63 articles across review; article count is not independent population count. Endpoint-specific authors’ certainty.</x:v>
      </x:c>
      <x:c r="N18" s="27" t="str">
        <x:v>Human cancer Part I synthesis</x:v>
      </x:c>
      <x:c r="O18" s="27" t="str">
        <x:v>PubMed abstract only</x:v>
      </x:c>
    </x:row>
    <x:row r="19" ht="48" customHeight="1">
      <x:c r="A19" s="29" t="str">
        <x:v>EMF-178</x:v>
      </x:c>
      <x:c r="B19" s="25" t="str">
        <x:v>Human brain tumors, all types</x:v>
      </x:c>
      <x:c r="C19" s="25" t="str">
        <x:v>Users vs nonusers; repeats EMF-038</x:v>
      </x:c>
      <x:c r="D19" s="25" t="str">
        <x:v>Relative risk</x:v>
      </x:c>
      <x:c r="E19" s="33" t="n">
        <x:v>0.97</x:v>
      </x:c>
      <x:c r="F19" s="33" t="n">
        <x:v>0.9</x:v>
      </x:c>
      <x:c r="G19" s="33" t="n">
        <x:v>1.04</x:v>
      </x:c>
      <x:c r="H19" s="34"/>
      <x:c r="I19" s="34"/>
      <x:c r="J19" s="34"/>
      <x:c r="K19" s="25"/>
      <x:c r="L19" s="25" t="str">
        <x:v>Opening paragraph; pp.1555–1556</x:v>
      </x:c>
      <x:c r="M19" s="25" t="str">
        <x:v>Rebuttal reiterates cohort result; not independent replication. Few heavy users acknowledged.</x:v>
      </x:c>
      <x:c r="N19" s="25" t="str">
        <x:v>Million Women: repeated result</x:v>
      </x:c>
      <x:c r="O19" s="25" t="str">
        <x:v>Full author response</x:v>
      </x:c>
    </x:row>
    <x:row r="20" ht="48" customHeight="1">
      <x:c r="A20" s="30" t="str">
        <x:v>EMF-036</x:v>
      </x:c>
      <x:c r="B20" s="27" t="str">
        <x:v>Human Leukemia</x:v>
      </x:c>
      <x:c r="C20" s="27" t="str">
        <x:v>Ever/regular phone use vs none/nonregular</x:v>
      </x:c>
      <x:c r="D20" s="27" t="str">
        <x:v>Pooled relative risk</x:v>
      </x:c>
      <x:c r="E20" s="35" t="n">
        <x:v>0.99</x:v>
      </x:c>
      <x:c r="F20" s="35" t="n">
        <x:v>0.91</x:v>
      </x:c>
      <x:c r="G20" s="35" t="n">
        <x:v>1.07</x:v>
      </x:c>
      <x:c r="H20" s="36"/>
      <x:c r="I20" s="36"/>
      <x:c r="J20" s="36"/>
      <x:c r="K20" s="27"/>
      <x:c r="L20" s="27" t="str">
        <x:v>Abstract Results</x:v>
      </x:c>
      <x:c r="M20" s="27" t="str">
        <x:v>Low certainty; few studies; source-specific exposure.</x:v>
      </x:c>
      <x:c r="N20" s="27" t="str">
        <x:v>Human cancer Part II synthesis</x:v>
      </x:c>
      <x:c r="O20" s="27" t="str">
        <x:v>PubMed abstract</x:v>
      </x:c>
    </x:row>
    <x:row r="21" ht="48" customHeight="1">
      <x:c r="A21" s="29" t="str">
        <x:v>EMF-036</x:v>
      </x:c>
      <x:c r="B21" s="25" t="str">
        <x:v>Human Non-Hodgkin lymphoma</x:v>
      </x:c>
      <x:c r="C21" s="25" t="str">
        <x:v>Ever/regular phone use vs none/nonregular</x:v>
      </x:c>
      <x:c r="D21" s="25" t="str">
        <x:v>Pooled relative risk</x:v>
      </x:c>
      <x:c r="E21" s="33" t="n">
        <x:v>0.99</x:v>
      </x:c>
      <x:c r="F21" s="33" t="n">
        <x:v>0.92</x:v>
      </x:c>
      <x:c r="G21" s="33" t="n">
        <x:v>1.06</x:v>
      </x:c>
      <x:c r="H21" s="34"/>
      <x:c r="I21" s="34"/>
      <x:c r="J21" s="34"/>
      <x:c r="K21" s="25"/>
      <x:c r="L21" s="25" t="str">
        <x:v>Abstract Results</x:v>
      </x:c>
      <x:c r="M21" s="25" t="str">
        <x:v>Low certainty; few studies; source-specific exposure.</x:v>
      </x:c>
      <x:c r="N21" s="25" t="str">
        <x:v>Human cancer Part II synthesis</x:v>
      </x:c>
      <x:c r="O21" s="25" t="str">
        <x:v>PubMed abstract</x:v>
      </x:c>
    </x:row>
    <x:row r="22" ht="48" customHeight="1">
      <x:c r="A22" s="30" t="str">
        <x:v>EMF-036</x:v>
      </x:c>
      <x:c r="B22" s="27" t="str">
        <x:v>Human Thyroid cancer</x:v>
      </x:c>
      <x:c r="C22" s="27" t="str">
        <x:v>Ever/regular phone use vs none/nonregular</x:v>
      </x:c>
      <x:c r="D22" s="27" t="str">
        <x:v>Pooled relative risk</x:v>
      </x:c>
      <x:c r="E22" s="35" t="n">
        <x:v>1.05</x:v>
      </x:c>
      <x:c r="F22" s="35" t="n">
        <x:v>0.88</x:v>
      </x:c>
      <x:c r="G22" s="35" t="n">
        <x:v>1.26</x:v>
      </x:c>
      <x:c r="H22" s="36"/>
      <x:c r="I22" s="36"/>
      <x:c r="J22" s="36"/>
      <x:c r="K22" s="27"/>
      <x:c r="L22" s="27" t="str">
        <x:v>Abstract Results</x:v>
      </x:c>
      <x:c r="M22" s="27" t="str">
        <x:v>Low certainty; few studies; source-specific exposure.</x:v>
      </x:c>
      <x:c r="N22" s="27" t="str">
        <x:v>Human cancer Part II synthesis</x:v>
      </x:c>
      <x:c r="O22" s="27" t="str">
        <x:v>PubMed abstract</x:v>
      </x:c>
    </x:row>
    <x:row r="23" ht="48" customHeight="1">
      <x:c r="A23" s="29" t="str">
        <x:v>EMF-036</x:v>
      </x:c>
      <x:c r="B23" s="25" t="str">
        <x:v>Human leukemia</x:v>
      </x:c>
      <x:c r="C23" s="25" t="str">
        <x:v>&gt;=10 years mobile-phone use</x:v>
      </x:c>
      <x:c r="D23" s="25" t="str">
        <x:v>Pooled relative risk</x:v>
      </x:c>
      <x:c r="E23" s="33" t="n">
        <x:v>1.03</x:v>
      </x:c>
      <x:c r="F23" s="33" t="n">
        <x:v>0.85</x:v>
      </x:c>
      <x:c r="G23" s="33" t="n">
        <x:v>1.24</x:v>
      </x:c>
      <x:c r="H23" s="34"/>
      <x:c r="I23" s="34"/>
      <x:c r="J23" s="34"/>
      <x:c r="K23" s="25"/>
      <x:c r="L23" s="25" t="str">
        <x:v>Abstract Results</x:v>
      </x:c>
      <x:c r="M23" s="25" t="str">
        <x:v>Three studies; duration is not absorbed dose.</x:v>
      </x:c>
      <x:c r="N23" s="25" t="str">
        <x:v>Human cancer Part II synthesis</x:v>
      </x:c>
      <x:c r="O23" s="25" t="str">
        <x:v>PubMed abstract</x:v>
      </x:c>
    </x:row>
    <x:row r="24" ht="48" customHeight="1">
      <x:c r="A24" s="30" t="str">
        <x:v>EMF-036</x:v>
      </x:c>
      <x:c r="B24" s="27" t="str">
        <x:v>Human non-Hodgkin lymphoma</x:v>
      </x:c>
      <x:c r="C24" s="27" t="str">
        <x:v>&gt;=10 years mobile-phone use</x:v>
      </x:c>
      <x:c r="D24" s="27" t="str">
        <x:v>Pooled relative risk</x:v>
      </x:c>
      <x:c r="E24" s="35" t="n">
        <x:v>0.99</x:v>
      </x:c>
      <x:c r="F24" s="35" t="n">
        <x:v>0.86</x:v>
      </x:c>
      <x:c r="G24" s="35" t="n">
        <x:v>1.15</x:v>
      </x:c>
      <x:c r="H24" s="36"/>
      <x:c r="I24" s="36"/>
      <x:c r="J24" s="36"/>
      <x:c r="K24" s="27"/>
      <x:c r="L24" s="27" t="str">
        <x:v>Abstract Results</x:v>
      </x:c>
      <x:c r="M24" s="27" t="str">
        <x:v>Three studies; sparse long-duration evidence.</x:v>
      </x:c>
      <x:c r="N24" s="27" t="str">
        <x:v>Human cancer Part II synthesis</x:v>
      </x:c>
      <x:c r="O24" s="27" t="str">
        <x:v>PubMed abstract</x:v>
      </x:c>
    </x:row>
    <x:row r="25" ht="48" customHeight="1">
      <x:c r="A25" s="29" t="str">
        <x:v>EMF-097</x:v>
      </x:c>
      <x:c r="B25" s="25" t="str">
        <x:v>Human acute Headache</x:v>
      </x:c>
      <x:c r="C25" s="25" t="str">
        <x:v>Head RF vs sham</x:v>
      </x:c>
      <x:c r="D25" s="25" t="str">
        <x:v>Standardized mean difference</x:v>
      </x:c>
      <x:c r="E25" s="33" t="n">
        <x:v>0.08</x:v>
      </x:c>
      <x:c r="F25" s="33" t="n">
        <x:v>-0.07</x:v>
      </x:c>
      <x:c r="G25" s="33" t="n">
        <x:v>0.22</x:v>
      </x:c>
      <x:c r="H25" s="34"/>
      <x:c r="I25" s="34"/>
      <x:c r="J25" s="34"/>
      <x:c r="K25" s="25"/>
      <x:c r="L25" s="25" t="str">
        <x:v>Abstract Results</x:v>
      </x:c>
      <x:c r="M25" s="25" t="str">
        <x:v>Acute experimental symptoms; positive SMD means more symptoms. Correction content not compared.</x:v>
      </x:c>
      <x:c r="N25" s="25" t="str">
        <x:v>Acute symptom synthesis</x:v>
      </x:c>
      <x:c r="O25" s="25" t="str">
        <x:v>PubMed abstract</x:v>
      </x:c>
    </x:row>
    <x:row r="26" ht="48" customHeight="1">
      <x:c r="A26" s="30" t="str">
        <x:v>EMF-097</x:v>
      </x:c>
      <x:c r="B26" s="27" t="str">
        <x:v>Human acute Sleep disturbance</x:v>
      </x:c>
      <x:c r="C26" s="27" t="str">
        <x:v>Head RF vs sham</x:v>
      </x:c>
      <x:c r="D26" s="27" t="str">
        <x:v>Standardized mean difference</x:v>
      </x:c>
      <x:c r="E26" s="35" t="n">
        <x:v>-0.01</x:v>
      </x:c>
      <x:c r="F26" s="35" t="n">
        <x:v>-0.22</x:v>
      </x:c>
      <x:c r="G26" s="35" t="n">
        <x:v>0.2</x:v>
      </x:c>
      <x:c r="H26" s="36"/>
      <x:c r="I26" s="36"/>
      <x:c r="J26" s="36"/>
      <x:c r="K26" s="27"/>
      <x:c r="L26" s="27" t="str">
        <x:v>Abstract Results</x:v>
      </x:c>
      <x:c r="M26" s="27" t="str">
        <x:v>Acute experimental symptoms; positive SMD means more symptoms. Correction content not compared.</x:v>
      </x:c>
      <x:c r="N26" s="27" t="str">
        <x:v>Acute symptom synthesis</x:v>
      </x:c>
      <x:c r="O26" s="27" t="str">
        <x:v>PubMed abstract</x:v>
      </x:c>
    </x:row>
    <x:row r="27" ht="48" customHeight="1">
      <x:c r="A27" s="29" t="str">
        <x:v>EMF-097</x:v>
      </x:c>
      <x:c r="B27" s="25" t="str">
        <x:v>Human acute Sleep disturbance</x:v>
      </x:c>
      <x:c r="C27" s="25" t="str">
        <x:v>Whole-body RF vs sham</x:v>
      </x:c>
      <x:c r="D27" s="25" t="str">
        <x:v>Standardized mean difference</x:v>
      </x:c>
      <x:c r="E27" s="33" t="n">
        <x:v>0</x:v>
      </x:c>
      <x:c r="F27" s="33" t="n">
        <x:v>-0.15</x:v>
      </x:c>
      <x:c r="G27" s="33" t="n">
        <x:v>0.15</x:v>
      </x:c>
      <x:c r="H27" s="34"/>
      <x:c r="I27" s="34"/>
      <x:c r="J27" s="34"/>
      <x:c r="K27" s="25"/>
      <x:c r="L27" s="25" t="str">
        <x:v>Abstract Results</x:v>
      </x:c>
      <x:c r="M27" s="25" t="str">
        <x:v>Acute experimental symptoms; positive SMD means more symptoms. Correction content not compared.</x:v>
      </x:c>
      <x:c r="N27" s="25" t="str">
        <x:v>Acute symptom synthesis</x:v>
      </x:c>
      <x:c r="O27" s="25" t="str">
        <x:v>PubMed abstract</x:v>
      </x:c>
    </x:row>
    <x:row r="28" ht="48" customHeight="1">
      <x:c r="A28" s="30" t="str">
        <x:v>EMF-090</x:v>
      </x:c>
      <x:c r="B28" s="27" t="str">
        <x:v>Human Miscarriage</x:v>
      </x:c>
      <x:c r="C28" s="27" t="str">
        <x:v>RF exposure contrast; exact setting not extracted</x:v>
      </x:c>
      <x:c r="D28" s="27" t="str">
        <x:v>Relative risk</x:v>
      </x:c>
      <x:c r="E28" s="35" t="n">
        <x:v>1.06</x:v>
      </x:c>
      <x:c r="F28" s="35" t="n">
        <x:v>0.96</x:v>
      </x:c>
      <x:c r="G28" s="35" t="n">
        <x:v>1.18</x:v>
      </x:c>
      <x:c r="H28" s="36"/>
      <x:c r="I28" s="36"/>
      <x:c r="J28" s="36"/>
      <x:c r="K28" s="27"/>
      <x:c r="L28" s="27" t="str">
        <x:v>Indexed Results excerpt</x:v>
      </x:c>
      <x:c r="M28" s="27" t="str">
        <x:v>Very low certainty. Heterogeneous exposures; exact model details not extracted.</x:v>
      </x:c>
      <x:c r="N28" s="27" t="str">
        <x:v>Female reproductive synthesis</x:v>
      </x:c>
      <x:c r="O28" s="27" t="str">
        <x:v>Primary indexed abstract excerpt</x:v>
      </x:c>
    </x:row>
    <x:row r="29" ht="48" customHeight="1">
      <x:c r="A29" s="29" t="str">
        <x:v>EMF-090</x:v>
      </x:c>
      <x:c r="B29" s="25" t="str">
        <x:v>Human Preterm birth</x:v>
      </x:c>
      <x:c r="C29" s="25" t="str">
        <x:v>RF exposure contrast; exact setting not extracted</x:v>
      </x:c>
      <x:c r="D29" s="25" t="str">
        <x:v>Relative risk</x:v>
      </x:c>
      <x:c r="E29" s="33" t="n">
        <x:v>1.19</x:v>
      </x:c>
      <x:c r="F29" s="33" t="n">
        <x:v>0.32</x:v>
      </x:c>
      <x:c r="G29" s="33" t="n">
        <x:v>4.37</x:v>
      </x:c>
      <x:c r="H29" s="34"/>
      <x:c r="I29" s="34"/>
      <x:c r="J29" s="34"/>
      <x:c r="K29" s="25"/>
      <x:c r="L29" s="25" t="str">
        <x:v>Indexed Results excerpt</x:v>
      </x:c>
      <x:c r="M29" s="25" t="str">
        <x:v>Very low certainty. Heterogeneous exposures; exact model details not extracted.</x:v>
      </x:c>
      <x:c r="N29" s="25" t="str">
        <x:v>Female reproductive synthesis</x:v>
      </x:c>
      <x:c r="O29" s="25" t="str">
        <x:v>Primary indexed abstract excerpt</x:v>
      </x:c>
    </x:row>
    <x:row r="30" ht="48" customHeight="1">
      <x:c r="A30" s="30" t="str">
        <x:v>EMF-090</x:v>
      </x:c>
      <x:c r="B30" s="27" t="str">
        <x:v>Human Low birth weight</x:v>
      </x:c>
      <x:c r="C30" s="27" t="str">
        <x:v>RF exposure contrast; exact setting not extracted</x:v>
      </x:c>
      <x:c r="D30" s="27" t="str">
        <x:v>Relative risk</x:v>
      </x:c>
      <x:c r="E30" s="35" t="n">
        <x:v>2.9</x:v>
      </x:c>
      <x:c r="F30" s="35" t="n">
        <x:v>0.69</x:v>
      </x:c>
      <x:c r="G30" s="35" t="n">
        <x:v>12.23</x:v>
      </x:c>
      <x:c r="H30" s="36"/>
      <x:c r="I30" s="36"/>
      <x:c r="J30" s="36"/>
      <x:c r="K30" s="27"/>
      <x:c r="L30" s="27" t="str">
        <x:v>Indexed Results excerpt</x:v>
      </x:c>
      <x:c r="M30" s="27" t="str">
        <x:v>Very low certainty. Heterogeneous exposures; exact model details not extracted.</x:v>
      </x:c>
      <x:c r="N30" s="27" t="str">
        <x:v>Female reproductive synthesis</x:v>
      </x:c>
      <x:c r="O30" s="27" t="str">
        <x:v>Primary indexed abstract excerpt</x:v>
      </x:c>
    </x:row>
    <x:row r="31" ht="48" customHeight="1">
      <x:c r="A31" s="29" t="str">
        <x:v>EMF-075</x:v>
      </x:c>
      <x:c r="B31" s="25" t="str">
        <x:v>Childhood leukemia</x:v>
      </x:c>
      <x:c r="C31" s="25" t="str">
        <x:v>0.1–&lt;0.2 µT vs &lt;0.1 µT</x:v>
      </x:c>
      <x:c r="D31" s="25" t="str">
        <x:v>Odds ratio</x:v>
      </x:c>
      <x:c r="E31" s="33" t="n">
        <x:v>1.07</x:v>
      </x:c>
      <x:c r="F31" s="33" t="n">
        <x:v>0.81</x:v>
      </x:c>
      <x:c r="G31" s="33" t="n">
        <x:v>1.41</x:v>
      </x:c>
      <x:c r="H31" s="34"/>
      <x:c r="I31" s="34"/>
      <x:c r="J31" s="34"/>
      <x:c r="K31" s="25"/>
      <x:c r="L31" s="25" t="str">
        <x:v>Abstract Results; Table 3</x:v>
      </x:c>
      <x:c r="M31" s="25" t="str">
        <x:v>Adjusted for age, sex and study. Sparse high-exposure data; partly measured/calculated fields.</x:v>
      </x:c>
      <x:c r="N31" s="25" t="str">
        <x:v>ELF pooled 2010</x:v>
      </x:c>
      <x:c r="O31" s="25" t="str">
        <x:v>Publisher full text, selected sections</x:v>
      </x:c>
    </x:row>
    <x:row r="32" ht="48" customHeight="1">
      <x:c r="A32" s="30" t="str">
        <x:v>EMF-075</x:v>
      </x:c>
      <x:c r="B32" s="27" t="str">
        <x:v>Childhood leukemia</x:v>
      </x:c>
      <x:c r="C32" s="27" t="str">
        <x:v>0.2–&lt;0.3 µT vs &lt;0.1 µT</x:v>
      </x:c>
      <x:c r="D32" s="27" t="str">
        <x:v>Odds ratio</x:v>
      </x:c>
      <x:c r="E32" s="35" t="n">
        <x:v>1.16</x:v>
      </x:c>
      <x:c r="F32" s="35" t="n">
        <x:v>0.69</x:v>
      </x:c>
      <x:c r="G32" s="35" t="n">
        <x:v>1.93</x:v>
      </x:c>
      <x:c r="H32" s="36"/>
      <x:c r="I32" s="36"/>
      <x:c r="J32" s="36"/>
      <x:c r="K32" s="27"/>
      <x:c r="L32" s="27" t="str">
        <x:v>Abstract Results; Table 3</x:v>
      </x:c>
      <x:c r="M32" s="27" t="str">
        <x:v>Adjusted for age, sex and study. Sparse high-exposure data; partly measured/calculated fields.</x:v>
      </x:c>
      <x:c r="N32" s="27" t="str">
        <x:v>ELF pooled 2010</x:v>
      </x:c>
      <x:c r="O32" s="27" t="str">
        <x:v>Publisher full text, selected sections</x:v>
      </x:c>
    </x:row>
    <x:row r="33" ht="48" customHeight="1">
      <x:c r="A33" s="29" t="str">
        <x:v>EMF-075</x:v>
      </x:c>
      <x:c r="B33" s="25" t="str">
        <x:v>Childhood leukemia</x:v>
      </x:c>
      <x:c r="C33" s="25" t="str">
        <x:v>&gt;=0.3 µT vs &lt;0.1 µT</x:v>
      </x:c>
      <x:c r="D33" s="25" t="str">
        <x:v>Odds ratio</x:v>
      </x:c>
      <x:c r="E33" s="33" t="n">
        <x:v>1.44</x:v>
      </x:c>
      <x:c r="F33" s="33" t="n">
        <x:v>0.88</x:v>
      </x:c>
      <x:c r="G33" s="33" t="n">
        <x:v>2.36</x:v>
      </x:c>
      <x:c r="H33" s="34"/>
      <x:c r="I33" s="34"/>
      <x:c r="J33" s="34"/>
      <x:c r="K33" s="25"/>
      <x:c r="L33" s="25" t="str">
        <x:v>Abstract Results; Table 3</x:v>
      </x:c>
      <x:c r="M33" s="25" t="str">
        <x:v>Adjusted for age, sex and study. Sparse high-exposure data; partly measured/calculated fields.</x:v>
      </x:c>
      <x:c r="N33" s="25" t="str">
        <x:v>ELF pooled 2010</x:v>
      </x:c>
      <x:c r="O33" s="25" t="str">
        <x:v>Publisher full text, selected sections</x:v>
      </x:c>
    </x:row>
    <x:row r="34" ht="48" customHeight="1">
      <x:c r="A34" s="30" t="str">
        <x:v>EMF-168</x:v>
      </x:c>
      <x:c r="B34" s="27" t="str">
        <x:v>Childhood leukemia</x:v>
      </x:c>
      <x:c r="C34" s="27" t="str">
        <x:v>&gt;=0.4 µT vs &lt;0.1 µT</x:v>
      </x:c>
      <x:c r="D34" s="27" t="str">
        <x:v>Odds ratio</x:v>
      </x:c>
      <x:c r="E34" s="35" t="n">
        <x:v>1.01</x:v>
      </x:c>
      <x:c r="F34" s="35"/>
      <x:c r="G34" s="35"/>
      <x:c r="H34" s="36"/>
      <x:c r="I34" s="36"/>
      <x:c r="J34" s="36"/>
      <x:c r="K34" s="27"/>
      <x:c r="L34" s="27" t="str">
        <x:v>Indexed Results excerpt</x:v>
      </x:c>
      <x:c r="M34" s="27" t="str">
        <x:v>Interval not extracted. Different high-exposure cutoff from main 2010 comparison.</x:v>
      </x:c>
      <x:c r="N34" s="27" t="str">
        <x:v>ELF pooled 2022</x:v>
      </x:c>
      <x:c r="O34" s="27" t="str">
        <x:v>Primary indexed Results excerpt</x:v>
      </x:c>
    </x:row>
    <x:row r="35" ht="48" customHeight="1">
      <x:c r="A35" s="29" t="str">
        <x:v>EMF-093</x:v>
      </x:c>
      <x:c r="B35" s="25" t="str">
        <x:v>Rodent plasma oxidized DNA bases</x:v>
      </x:c>
      <x:c r="C35" s="25" t="str">
        <x:v>RF vs control</x:v>
      </x:c>
      <x:c r="D35" s="25" t="str">
        <x:v>Standardized mean difference</x:v>
      </x:c>
      <x:c r="E35" s="33" t="n">
        <x:v>2.25</x:v>
      </x:c>
      <x:c r="F35" s="33" t="n">
        <x:v>1.27</x:v>
      </x:c>
      <x:c r="G35" s="33" t="n">
        <x:v>3.24</x:v>
      </x:c>
      <x:c r="H35" s="34"/>
      <x:c r="I35" s="34"/>
      <x:c r="J35" s="34" t="n">
        <x:v>38</x:v>
      </x:c>
      <x:c r="K35" s="25" t="str">
        <x:v>Rodents reported in abstract</x:v>
      </x:c>
      <x:c r="L35" s="25" t="str">
        <x:v>Institutional abstract Results</x:v>
      </x:c>
      <x:c r="M35" s="25" t="str">
        <x:v>Two studies; very low certainty; biomarker rather than clinical disease.</x:v>
      </x:c>
      <x:c r="N35" s="25" t="str">
        <x:v>Oxidative stress synthesis</x:v>
      </x:c>
      <x:c r="O35" s="25" t="str">
        <x:v>Author-institution abstract</x:v>
      </x:c>
    </x:row>
    <x:row r="36" ht="48" customHeight="1">
      <x:c r="A36" s="30" t="str">
        <x:v>EMF-093</x:v>
      </x:c>
      <x:c r="B36" s="27" t="str">
        <x:v>Rodent testis oxidized DNA bases</x:v>
      </x:c>
      <x:c r="C36" s="27" t="str">
        <x:v>RF vs control</x:v>
      </x:c>
      <x:c r="D36" s="27" t="str">
        <x:v>Standardized mean difference</x:v>
      </x:c>
      <x:c r="E36" s="35" t="n">
        <x:v>1.6</x:v>
      </x:c>
      <x:c r="F36" s="35" t="n">
        <x:v>0.62</x:v>
      </x:c>
      <x:c r="G36" s="35" t="n">
        <x:v>2.59</x:v>
      </x:c>
      <x:c r="H36" s="36"/>
      <x:c r="I36" s="36"/>
      <x:c r="J36" s="36" t="n">
        <x:v>24</x:v>
      </x:c>
      <x:c r="K36" s="27" t="str">
        <x:v>Rodents reported in abstract</x:v>
      </x:c>
      <x:c r="L36" s="27" t="str">
        <x:v>Institutional abstract Results</x:v>
      </x:c>
      <x:c r="M36" s="27" t="str">
        <x:v>Two studies; very low certainty; exposure details not extracted.</x:v>
      </x:c>
      <x:c r="N36" s="27" t="str">
        <x:v>Oxidative stress synthesis</x:v>
      </x:c>
      <x:c r="O36" s="27" t="str">
        <x:v>Author-institution abstract</x:v>
      </x:c>
    </x:row>
    <x:row r="37" ht="54" customHeight="1">
      <x:c r="A37" s="29" t="str">
        <x:v>EMF-082</x:v>
      </x:c>
      <x:c r="B37" s="25" t="str">
        <x:v>Occupational ALS</x:v>
      </x:c>
      <x:c r="C37" s="25" t="str">
        <x:v>Higher vs lower occupational ELF exposure</x:v>
      </x:c>
      <x:c r="D37" s="25" t="str">
        <x:v>Pooled relative risk</x:v>
      </x:c>
      <x:c r="E37" s="33" t="n">
        <x:v>1.14</x:v>
      </x:c>
      <x:c r="F37" s="33" t="n">
        <x:v>1</x:v>
      </x:c>
      <x:c r="G37" s="33" t="n">
        <x:v>1.3</x:v>
      </x:c>
      <x:c r="H37" s="34"/>
      <x:c r="I37" s="34"/>
      <x:c r="J37" s="34"/>
      <x:c r="K37" s="25"/>
      <x:c r="L37" s="25" t="str">
        <x:v>Abstract exposure-assessment strata</x:v>
      </x:c>
      <x:c r="M37" s="25" t="str">
        <x:v>Different overlapping strata from one synthesis. Main heterogeneity &gt;70%; do not pool these four summaries.</x:v>
      </x:c>
      <x:c r="N37" s="25" t="str">
        <x:v>Occupational ALS synthesis</x:v>
      </x:c>
      <x:c r="O37" s="25" t="str">
        <x:v>PubMed abstract</x:v>
      </x:c>
    </x:row>
    <x:row r="38" ht="54" customHeight="1">
      <x:c r="A38" s="30" t="str">
        <x:v>EMF-082</x:v>
      </x:c>
      <x:c r="B38" s="27" t="str">
        <x:v>Occupational ALS</x:v>
      </x:c>
      <x:c r="C38" s="27" t="str">
        <x:v>Electrical occupations</x:v>
      </x:c>
      <x:c r="D38" s="27" t="str">
        <x:v>Pooled relative risk</x:v>
      </x:c>
      <x:c r="E38" s="35" t="n">
        <x:v>1.41</x:v>
      </x:c>
      <x:c r="F38" s="35" t="n">
        <x:v>1.05</x:v>
      </x:c>
      <x:c r="G38" s="35" t="n">
        <x:v>1.92</x:v>
      </x:c>
      <x:c r="H38" s="36"/>
      <x:c r="I38" s="36"/>
      <x:c r="J38" s="36"/>
      <x:c r="K38" s="27"/>
      <x:c r="L38" s="27" t="str">
        <x:v>Abstract exposure-assessment strata</x:v>
      </x:c>
      <x:c r="M38" s="27" t="str">
        <x:v>Different overlapping strata from one synthesis. Main heterogeneity &gt;70%; do not pool these four summaries.</x:v>
      </x:c>
      <x:c r="N38" s="27" t="str">
        <x:v>Occupational ALS synthesis</x:v>
      </x:c>
      <x:c r="O38" s="27" t="str">
        <x:v>PubMed abstract</x:v>
      </x:c>
    </x:row>
    <x:row r="39" ht="54" customHeight="1">
      <x:c r="A39" s="29" t="str">
        <x:v>EMF-082</x:v>
      </x:c>
      <x:c r="B39" s="25" t="str">
        <x:v>Occupational ALS</x:v>
      </x:c>
      <x:c r="C39" s="25" t="str">
        <x:v>Highest/longest, full occupational history</x:v>
      </x:c>
      <x:c r="D39" s="25" t="str">
        <x:v>Pooled relative risk</x:v>
      </x:c>
      <x:c r="E39" s="33" t="n">
        <x:v>1.89</x:v>
      </x:c>
      <x:c r="F39" s="33" t="n">
        <x:v>1.31</x:v>
      </x:c>
      <x:c r="G39" s="33" t="n">
        <x:v>2.73</x:v>
      </x:c>
      <x:c r="H39" s="34"/>
      <x:c r="I39" s="34"/>
      <x:c r="J39" s="34"/>
      <x:c r="K39" s="25"/>
      <x:c r="L39" s="25" t="str">
        <x:v>Abstract exposure-assessment strata</x:v>
      </x:c>
      <x:c r="M39" s="25" t="str">
        <x:v>Different overlapping strata from one synthesis. Main heterogeneity &gt;70%; do not pool these four summaries.</x:v>
      </x:c>
      <x:c r="N39" s="25" t="str">
        <x:v>Occupational ALS synthesis</x:v>
      </x:c>
      <x:c r="O39" s="25" t="str">
        <x:v>PubMed abstract</x:v>
      </x:c>
    </x:row>
    <x:row r="40" ht="54" customHeight="1">
      <x:c r="A40" s="30" t="str">
        <x:v>EMF-082</x:v>
      </x:c>
      <x:c r="B40" s="27" t="str">
        <x:v>Occupational ALS</x:v>
      </x:c>
      <x:c r="C40" s="27" t="str">
        <x:v>Highest/longest, few time points</x:v>
      </x:c>
      <x:c r="D40" s="27" t="str">
        <x:v>Pooled relative risk</x:v>
      </x:c>
      <x:c r="E40" s="35" t="n">
        <x:v>1.06</x:v>
      </x:c>
      <x:c r="F40" s="35" t="n">
        <x:v>0.75</x:v>
      </x:c>
      <x:c r="G40" s="35" t="n">
        <x:v>1.57</x:v>
      </x:c>
      <x:c r="H40" s="36"/>
      <x:c r="I40" s="36"/>
      <x:c r="J40" s="36"/>
      <x:c r="K40" s="27"/>
      <x:c r="L40" s="27" t="str">
        <x:v>Abstract exposure-assessment strata</x:v>
      </x:c>
      <x:c r="M40" s="27" t="str">
        <x:v>Different overlapping strata from one synthesis. Main heterogeneity &gt;70%; do not pool these four summaries.</x:v>
      </x:c>
      <x:c r="N40" s="27" t="str">
        <x:v>Occupational ALS synthesis</x:v>
      </x:c>
      <x:c r="O40" s="27" t="str">
        <x:v>PubMed abstract</x:v>
      </x:c>
    </x:row>
    <x:row r="41" ht="54" customHeight="1">
      <x:c r="A41" s="29" t="str">
        <x:v>EMF-057</x:v>
      </x:c>
      <x:c r="B41" s="25" t="str">
        <x:v>Adolescent figural-memory score</x:v>
      </x:c>
      <x:c r="C41" s="25" t="str">
        <x:v>Whole sample; per 953 mJ/kg/day dose IQR</x:v>
      </x:c>
      <x:c r="D41" s="25" t="str">
        <x:v>Memory-score change</x:v>
      </x:c>
      <x:c r="E41" s="33" t="n">
        <x:v>-0.22</x:v>
      </x:c>
      <x:c r="F41" s="33" t="n">
        <x:v>-0.47</x:v>
      </x:c>
      <x:c r="G41" s="33" t="n">
        <x:v>0.03</x:v>
      </x:c>
      <x:c r="H41" s="34"/>
      <x:c r="I41" s="34"/>
      <x:c r="J41" s="34"/>
      <x:c r="K41" s="25"/>
      <x:c r="L41" s="25" t="str">
        <x:v>Indexed Results</x:v>
      </x:c>
      <x:c r="M41" s="25" t="str">
        <x:v>Estimated cumulative brain dose. Overlapping subgroups; score change is not SMD or clinical impairment.</x:v>
      </x:c>
      <x:c r="N41" s="25" t="str">
        <x:v>Swiss adolescent memory cohort</x:v>
      </x:c>
      <x:c r="O41" s="25" t="str">
        <x:v>Primary PMC indexed Results</x:v>
      </x:c>
    </x:row>
    <x:row r="42" ht="54" customHeight="1">
      <x:c r="A42" s="30" t="str">
        <x:v>EMF-057</x:v>
      </x:c>
      <x:c r="B42" s="27" t="str">
        <x:v>Adolescent figural-memory score</x:v>
      </x:c>
      <x:c r="C42" s="27" t="str">
        <x:v>Right-side phone users; per 953 mJ/kg/day dose IQR</x:v>
      </x:c>
      <x:c r="D42" s="27" t="str">
        <x:v>Memory-score change</x:v>
      </x:c>
      <x:c r="E42" s="35" t="n">
        <x:v>-0.39</x:v>
      </x:c>
      <x:c r="F42" s="35" t="n">
        <x:v>-0.67</x:v>
      </x:c>
      <x:c r="G42" s="35" t="n">
        <x:v>-0.1</x:v>
      </x:c>
      <x:c r="H42" s="36"/>
      <x:c r="I42" s="36"/>
      <x:c r="J42" s="36" t="n">
        <x:v>532</x:v>
      </x:c>
      <x:c r="K42" s="27" t="str">
        <x:v>Adolescents</x:v>
      </x:c>
      <x:c r="L42" s="27" t="str">
        <x:v>Indexed Results</x:v>
      </x:c>
      <x:c r="M42" s="27" t="str">
        <x:v>Estimated cumulative brain dose. Overlapping subgroups; score change is not SMD or clinical impairment.</x:v>
      </x:c>
      <x:c r="N42" s="27" t="str">
        <x:v>Swiss adolescent memory cohort</x:v>
      </x:c>
      <x:c r="O42" s="27" t="str">
        <x:v>Primary PMC indexed Results</x:v>
      </x:c>
    </x:row>
    <x:row r="43" ht="54" customHeight="1">
      <x:c r="A43" s="29" t="str">
        <x:v>EMF-057</x:v>
      </x:c>
      <x:c r="B43" s="25" t="str">
        <x:v>Adolescent figural-memory score</x:v>
      </x:c>
      <x:c r="C43" s="25" t="str">
        <x:v>Network-operator-data subset; per 341 mJ/kg/day dose IQR</x:v>
      </x:c>
      <x:c r="D43" s="25" t="str">
        <x:v>Memory-score change</x:v>
      </x:c>
      <x:c r="E43" s="33" t="n">
        <x:v>-0.26</x:v>
      </x:c>
      <x:c r="F43" s="33" t="n">
        <x:v>-0.42</x:v>
      </x:c>
      <x:c r="G43" s="33" t="n">
        <x:v>-0.1</x:v>
      </x:c>
      <x:c r="H43" s="34"/>
      <x:c r="I43" s="34"/>
      <x:c r="J43" s="34" t="n">
        <x:v>274</x:v>
      </x:c>
      <x:c r="K43" s="25" t="str">
        <x:v>Adolescents</x:v>
      </x:c>
      <x:c r="L43" s="25" t="str">
        <x:v>Indexed Results</x:v>
      </x:c>
      <x:c r="M43" s="25" t="str">
        <x:v>Estimated cumulative brain dose. Overlapping subgroups; score change is not SMD or clinical impairment.</x:v>
      </x:c>
      <x:c r="N43" s="25" t="str">
        <x:v>Swiss adolescent memory cohort</x:v>
      </x:c>
      <x:c r="O43" s="25" t="str">
        <x:v>Primary PMC indexed Results</x:v>
      </x:c>
    </x:row>
    <x:row r="44" ht="54" customHeight="1">
      <x:c r="A44" s="30" t="str">
        <x:v>EMF-152</x:v>
      </x:c>
      <x:c r="B44" s="27" t="str">
        <x:v>Childhood leukemia</x:v>
      </x:c>
      <x:c r="C44" s="27" t="str">
        <x:v>Intermediate vs unexposed; conditional model</x:v>
      </x:c>
      <x:c r="D44" s="27" t="str">
        <x:v>Relative risk (authors label)</x:v>
      </x:c>
      <x:c r="E44" s="35" t="n">
        <x:v>1</x:v>
      </x:c>
      <x:c r="F44" s="35" t="n">
        <x:v>0.5</x:v>
      </x:c>
      <x:c r="G44" s="35" t="n">
        <x:v>1.9</x:v>
      </x:c>
      <x:c r="H44" s="36"/>
      <x:c r="I44" s="36"/>
      <x:c r="J44" s="36"/>
      <x:c r="K44" s="27"/>
      <x:c r="L44" s="27" t="str">
        <x:v>Abstract Results</x:v>
      </x:c>
      <x:c r="M44" s="27" t="str">
        <x:v>Logistic-model estimates labeled RR by authors. Same cases across models; high category has 3 cases.</x:v>
      </x:c>
      <x:c r="N44" s="27" t="str">
        <x:v>Transformer exposure multi-country</x:v>
      </x:c>
      <x:c r="O44" s="27" t="str">
        <x:v>Author-institution abstract</x:v>
      </x:c>
    </x:row>
    <x:row r="45" ht="54" customHeight="1">
      <x:c r="A45" s="29" t="str">
        <x:v>EMF-152</x:v>
      </x:c>
      <x:c r="B45" s="25" t="str">
        <x:v>Childhood leukemia</x:v>
      </x:c>
      <x:c r="C45" s="25" t="str">
        <x:v>High vs unexposed; conditional model</x:v>
      </x:c>
      <x:c r="D45" s="25" t="str">
        <x:v>Relative risk (authors label)</x:v>
      </x:c>
      <x:c r="E45" s="33" t="n">
        <x:v>1.1</x:v>
      </x:c>
      <x:c r="F45" s="33" t="n">
        <x:v>0.3</x:v>
      </x:c>
      <x:c r="G45" s="33" t="n">
        <x:v>3.8</x:v>
      </x:c>
      <x:c r="H45" s="34"/>
      <x:c r="I45" s="34"/>
      <x:c r="J45" s="34"/>
      <x:c r="K45" s="25"/>
      <x:c r="L45" s="25" t="str">
        <x:v>Abstract Results</x:v>
      </x:c>
      <x:c r="M45" s="25" t="str">
        <x:v>Logistic-model estimates labeled RR by authors. Same cases across models; high category has 3 cases.</x:v>
      </x:c>
      <x:c r="N45" s="25" t="str">
        <x:v>Transformer exposure multi-country</x:v>
      </x:c>
      <x:c r="O45" s="25" t="str">
        <x:v>Author-institution abstract</x:v>
      </x:c>
    </x:row>
    <x:row r="46" ht="54" customHeight="1">
      <x:c r="A46" s="30" t="str">
        <x:v>EMF-152</x:v>
      </x:c>
      <x:c r="B46" s="27" t="str">
        <x:v>Childhood leukemia</x:v>
      </x:c>
      <x:c r="C46" s="27" t="str">
        <x:v>Intermediate vs unexposed; mixed model</x:v>
      </x:c>
      <x:c r="D46" s="27" t="str">
        <x:v>Relative risk (authors label)</x:v>
      </x:c>
      <x:c r="E46" s="35" t="n">
        <x:v>1.4</x:v>
      </x:c>
      <x:c r="F46" s="35" t="n">
        <x:v>0.8</x:v>
      </x:c>
      <x:c r="G46" s="35" t="n">
        <x:v>2.5</x:v>
      </x:c>
      <x:c r="H46" s="36"/>
      <x:c r="I46" s="36"/>
      <x:c r="J46" s="36"/>
      <x:c r="K46" s="27"/>
      <x:c r="L46" s="27" t="str">
        <x:v>Abstract Results</x:v>
      </x:c>
      <x:c r="M46" s="27" t="str">
        <x:v>Logistic-model estimates labeled RR by authors. Same cases across models; high category has 3 cases.</x:v>
      </x:c>
      <x:c r="N46" s="27" t="str">
        <x:v>Transformer exposure multi-country</x:v>
      </x:c>
      <x:c r="O46" s="27" t="str">
        <x:v>Author-institution abstract</x:v>
      </x:c>
    </x:row>
    <x:row r="47" ht="54" customHeight="1">
      <x:c r="A47" s="29" t="str">
        <x:v>EMF-152</x:v>
      </x:c>
      <x:c r="B47" s="25" t="str">
        <x:v>Childhood leukemia</x:v>
      </x:c>
      <x:c r="C47" s="25" t="str">
        <x:v>High vs unexposed; mixed model</x:v>
      </x:c>
      <x:c r="D47" s="25" t="str">
        <x:v>Relative risk (authors label)</x:v>
      </x:c>
      <x:c r="E47" s="33" t="n">
        <x:v>1.3</x:v>
      </x:c>
      <x:c r="F47" s="33" t="n">
        <x:v>0.4</x:v>
      </x:c>
      <x:c r="G47" s="33" t="n">
        <x:v>4.4</x:v>
      </x:c>
      <x:c r="H47" s="34"/>
      <x:c r="I47" s="34"/>
      <x:c r="J47" s="34"/>
      <x:c r="K47" s="25"/>
      <x:c r="L47" s="25" t="str">
        <x:v>Abstract Results</x:v>
      </x:c>
      <x:c r="M47" s="25" t="str">
        <x:v>Logistic-model estimates labeled RR by authors. Same cases across models; high category has 3 cases.</x:v>
      </x:c>
      <x:c r="N47" s="25" t="str">
        <x:v>Transformer exposure multi-country</x:v>
      </x:c>
      <x:c r="O47" s="25" t="str">
        <x:v>Author-institution abstract</x:v>
      </x:c>
    </x:row>
    <x:row r="48" ht="54" customHeight="1">
      <x:c r="A48" s="30" t="str">
        <x:v>EMF-134</x:v>
      </x:c>
      <x:c r="B48" s="27" t="str">
        <x:v>Interior data-center rms magnetic field</x:v>
      </x:c>
      <x:c r="C48" s="27" t="str">
        <x:v>One sensor position; one-month assessment</x:v>
      </x:c>
      <x:c r="D48" s="27" t="str">
        <x:v>Typical magnetic flux density (µT)</x:v>
      </x:c>
      <x:c r="E48" s="35" t="n">
        <x:v>0.5</x:v>
      </x:c>
      <x:c r="F48" s="35"/>
      <x:c r="G48" s="35"/>
      <x:c r="H48" s="36"/>
      <x:c r="I48" s="36"/>
      <x:c r="J48" s="36"/>
      <x:c r="K48" s="27"/>
      <x:c r="L48" s="27" t="str">
        <x:v>Publisher abstract</x:v>
      </x:c>
      <x:c r="M48" s="27" t="str">
        <x:v>Approximate typical value, not an extracted mean or median. One facility; no off-site health inference.</x:v>
      </x:c>
      <x:c r="N48" s="27" t="str">
        <x:v>Data-center magnetometry</x:v>
      </x:c>
      <x:c r="O48" s="27" t="str">
        <x:v>IEEE indexed publisher abstract</x:v>
      </x:c>
    </x:row>
    <x:row r="49" ht="48" customHeight="1">
      <x:c r="A49" s="29" t="str">
        <x:v>EMF-150</x:v>
      </x:c>
      <x:c r="B49" s="25" t="str">
        <x:v>Dairy-cow behavioral response</x:v>
      </x:c>
      <x:c r="C49" s="25" t="str">
        <x:v>Contact current at 50/60 Hz</x:v>
      </x:c>
      <x:c r="D49" s="25" t="str">
        <x:v>First significant response current (mA)</x:v>
      </x:c>
      <x:c r="E49" s="33" t="n">
        <x:v>3</x:v>
      </x:c>
      <x:c r="F49" s="33"/>
      <x:c r="G49" s="33"/>
      <x:c r="H49" s="34"/>
      <x:c r="I49" s="34"/>
      <x:c r="J49" s="34"/>
      <x:c r="K49" s="25"/>
      <x:c r="L49" s="25" t="str">
        <x:v>Indexed abstract Results</x:v>
      </x:c>
      <x:c r="M49" s="25" t="str">
        <x:v>Statistical response threshold for tested paths; not a universal no-effect limit.</x:v>
      </x:c>
      <x:c r="N49" s="25" t="str">
        <x:v>Dairy-cattle contact-current synthesis</x:v>
      </x:c>
      <x:c r="O49" s="25" t="str">
        <x:v>Publisher indexed Results</x:v>
      </x:c>
    </x:row>
    <x:row r="50" ht="48" customHeight="1">
      <x:c r="A50" s="30" t="str">
        <x:v>EMF-150</x:v>
      </x:c>
      <x:c r="B50" s="27" t="str">
        <x:v>Dairy-cow first behavioral response</x:v>
      </x:c>
      <x:c r="C50" s="27" t="str">
        <x:v>Ascending-current experimental protocols</x:v>
      </x:c>
      <x:c r="D50" s="27" t="str">
        <x:v>Weighted mean response threshold (mA)</x:v>
      </x:c>
      <x:c r="E50" s="35" t="n">
        <x:v>4</x:v>
      </x:c>
      <x:c r="F50" s="35"/>
      <x:c r="G50" s="35"/>
      <x:c r="H50" s="36"/>
      <x:c r="I50" s="36"/>
      <x:c r="J50" s="36" t="n">
        <x:v>355</x:v>
      </x:c>
      <x:c r="K50" s="27" t="str">
        <x:v>Cows</x:v>
      </x:c>
      <x:c r="L50" s="27" t="str">
        <x:v>Indexed abstract Results</x:v>
      </x:c>
      <x:c r="M50" s="27" t="str">
        <x:v>355 cows in pooled threshold analysis; not an ambient-field or human threshold.</x:v>
      </x:c>
      <x:c r="N50" s="27" t="str">
        <x:v>Dairy-cattle contact-current synthesis</x:v>
      </x:c>
      <x:c r="O50" s="27" t="str">
        <x:v>Publisher indexed Results</x:v>
      </x:c>
    </x:row>
  </x:sheetData>
  <x:pageMargins left="0.7" right="0.7" top="0.75" bottom="0.75" header="0.3" footer="0.3"/>
  <x:tableParts count="1">
    <x:tablePart xmlns:r="http://schemas.openxmlformats.org/officeDocument/2006/relationships" r:id="R1b3f45870ec8482a"/>
  </x:tableParts>
</x:worksheet>
</file>

<file path=xl/worksheets/sheet4.xml><?xml version="1.0" encoding="utf-8"?>
<x:worksheet xmlns:x="http://schemas.openxmlformats.org/spreadsheetml/2006/main">
  <x:sheetPr>
    <x:tabColor rgb="FFFF7A00"/>
  </x:sheetPr>
  <x:sheetViews>
    <x:sheetView showGridLines="0" workbookViewId="0">
      <x:pane xSplit="1" ySplit="6" topLeftCell="B7" activePane="bottomRight" state="frozen"/>
    </x:sheetView>
  </x:sheetViews>
  <x:sheetFormatPr defaultRowHeight="15"/>
  <x:cols>
    <x:col min="1" max="1" width="17.780000686645508" hidden="0" customWidth="1"/>
    <x:col min="2" max="2" width="28.889999389648438" hidden="0" customWidth="1"/>
    <x:col min="3" max="3" width="34.439998626708984" hidden="0" customWidth="1"/>
    <x:col min="4" max="4" width="47.779998779296875" hidden="0" customWidth="1"/>
    <x:col min="5" max="5" width="25.559999465942383" hidden="0" customWidth="1"/>
  </x:cols>
  <x:sheetData>
    <x:row r="1">
      <x:c r="A1" s="3"/>
      <x:c r="B1" s="3"/>
      <x:c r="C1" s="3"/>
      <x:c r="D1" s="3"/>
      <x:c r="E1" s="3"/>
    </x:row>
    <x:row r="2" ht="29" customHeight="1">
      <x:c r="A2" s="22" t="str">
        <x:v>Exposure measures and interpretation</x:v>
      </x:c>
      <x:c r="B2" s="3"/>
      <x:c r="C2" s="3"/>
      <x:c r="D2" s="3"/>
      <x:c r="E2" s="3"/>
    </x:row>
    <x:row r="3" ht="22" customHeight="1">
      <x:c r="A3" s="5" t="str">
        <x:v>Use the metric appropriate to the frequency and exposure pathway. Distance or facility power alone does not establish personal dose.</x:v>
      </x:c>
      <x:c r="B3" s="3"/>
      <x:c r="C3" s="3"/>
      <x:c r="D3" s="3"/>
      <x:c r="E3" s="3"/>
    </x:row>
    <x:row r="4" ht="22" customHeight="1">
      <x:c r="A4" s="5" t="str">
        <x:v>SAR = specific absorption rate. RF = radiofrequency. ELF = extremely low frequency. No local exposure measurements are supplied.</x:v>
      </x:c>
      <x:c r="B4" s="3"/>
      <x:c r="C4" s="3"/>
      <x:c r="D4" s="3"/>
      <x:c r="E4" s="3"/>
    </x:row>
    <x:row r="5">
      <x:c r="A5" s="3"/>
      <x:c r="B5" s="3"/>
      <x:c r="C5" s="3"/>
      <x:c r="D5" s="3"/>
      <x:c r="E5" s="3"/>
    </x:row>
    <x:row r="6" ht="34" customHeight="1">
      <x:c r="A6" s="37" t="str">
        <x:v>Exposure</x:v>
      </x:c>
      <x:c r="B6" s="37" t="str">
        <x:v>Source examples</x:v>
      </x:c>
      <x:c r="C6" s="37" t="str">
        <x:v>Relevant metrics</x:v>
      </x:c>
      <x:c r="D6" s="37" t="str">
        <x:v>Interpretation</x:v>
      </x:c>
      <x:c r="E6" s="37" t="str">
        <x:v>Source IDs</x:v>
      </x:c>
    </x:row>
    <x:row r="7" ht="54" customHeight="1">
      <x:c r="A7" s="29" t="str">
        <x:v>RF</x:v>
      </x:c>
      <x:c r="B7" s="25" t="str">
        <x:v>Phones, antennas and RF-emitting equipment</x:v>
      </x:c>
      <x:c r="C7" s="25" t="str">
        <x:v>SAR (W/kg); field strength (V/m or A/m); power density (W/m²)</x:v>
      </x:c>
      <x:c r="D7" s="25" t="str">
        <x:v>Frequency, body coupling, geometry, duty cycle and averaging determine applicability. External field strength is not automatically absorbed dose.</x:v>
      </x:c>
      <x:c r="E7" s="25" t="str">
        <x:v>EMF-013; EMF-019; EMF-111; EMF-112; EMF-114</x:v>
      </x:c>
    </x:row>
    <x:row r="8" ht="54" customHeight="1">
      <x:c r="A8" s="30" t="str">
        <x:v>ELF</x:v>
      </x:c>
      <x:c r="B8" s="27" t="str">
        <x:v>Power-frequency electrical infrastructure</x:v>
      </x:c>
      <x:c r="C8" s="27" t="str">
        <x:v>Magnetic flux density (µT or mG); electric field (V/m)</x:v>
      </x:c>
      <x:c r="D8" s="27" t="str">
        <x:v>Residential leukemia studies often use long-duration averages. Frequency response, load and spatial/temporal variation matter. 1 µT = 10 mG.</x:v>
      </x:c>
      <x:c r="E8" s="27" t="str">
        <x:v>EMF-106; EMF-107; EMF-108; EMF-075</x:v>
      </x:c>
    </x:row>
    <x:row r="9" ht="54" customHeight="1">
      <x:c r="A9" s="29" t="str">
        <x:v>Intermediate frequency</x:v>
      </x:c>
      <x:c r="B9" s="25" t="str">
        <x:v>Switching equipment, induction and some wireless power systems</x:v>
      </x:c>
      <x:c r="C9" s="25" t="str">
        <x:v>Frequency-resolved fields and relevant coupling/dose metric</x:v>
      </x:c>
      <x:c r="D9" s="25" t="str">
        <x:v>Do not merge intermediate-frequency emissions with 50/60 Hz or wireless RF. Device-specific harmonic spectra are relevant.</x:v>
      </x:c>
      <x:c r="E9" s="25" t="str">
        <x:v>EMF-135; EMF-137; EMF-144</x:v>
      </x:c>
    </x:row>
    <x:row r="10" ht="48" customHeight="1">
      <x:c r="A10" s="30" t="str">
        <x:v>Static fields</x:v>
      </x:c>
      <x:c r="B10" s="27" t="str">
        <x:v>DC systems and static magnetic sources</x:v>
      </x:c>
      <x:c r="C10" s="27" t="str">
        <x:v>Magnetic flux density; spatial gradient where relevant</x:v>
      </x:c>
      <x:c r="D10" s="27" t="str">
        <x:v>Static, time-varying and pulsed fields have different exposure characteristics.</x:v>
      </x:c>
      <x:c r="E10" s="27" t="str">
        <x:v>EMF-145; EMF-146</x:v>
      </x:c>
    </x:row>
    <x:row r="11" ht="54" customHeight="1">
      <x:c r="A11" s="29" t="str">
        <x:v>Contact current</x:v>
      </x:c>
      <x:c r="B11" s="25" t="str">
        <x:v>Grounding and conductive contact pathways</x:v>
      </x:c>
      <x:c r="C11" s="25" t="str">
        <x:v>Voltage, impedance and current through an identified path</x:v>
      </x:c>
      <x:c r="D11" s="25" t="str">
        <x:v>Stray voltage is a different exposure pathway from airborne RF or ambient magnetic fields. Livestock evidence requires contact-path characterization.</x:v>
      </x:c>
      <x:c r="E11" s="25" t="str">
        <x:v>EMF-150; EMF-154; EMF-155; EMF-156</x:v>
      </x:c>
    </x:row>
    <x:row r="12" ht="54" customHeight="1">
      <x:c r="A12" s="30" t="str">
        <x:v>Site applicability</x:v>
      </x:c>
      <x:c r="B12" s="27" t="str">
        <x:v>Any proposed local health analysis</x:v>
      </x:c>
      <x:c r="C12" s="27" t="str">
        <x:v>Actual measurement or validated model tied to time, location and operation</x:v>
      </x:c>
      <x:c r="D12" s="27" t="str">
        <x:v>The library contains no verified local dose, disease cluster or causal site finding. Electrical capacity and distance alone do not supply those quantities.</x:v>
      </x:c>
      <x:c r="E12" s="27" t="str">
        <x:v>EMF-013; EMF-106; EMF-107; EMF-134; EMF-135</x:v>
      </x:c>
    </x:row>
  </x:sheetData>
  <x:pageMargins left="0.7" right="0.7" top="0.75" bottom="0.75" header="0.3" footer="0.3"/>
  <x:tableParts count="1">
    <x:tablePart xmlns:r="http://schemas.openxmlformats.org/officeDocument/2006/relationships" r:id="R4d36895d6c4e41fd"/>
  </x:tableParts>
</x:worksheet>
</file>